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I:\Krankenanstalten\Praxmarer\Statistische Daten\"/>
    </mc:Choice>
  </mc:AlternateContent>
  <xr:revisionPtr revIDLastSave="0" documentId="13_ncr:1_{37AD4082-173C-4A51-B5F0-99A44EB38394}" xr6:coauthVersionLast="47" xr6:coauthVersionMax="47" xr10:uidLastSave="{00000000-0000-0000-0000-000000000000}"/>
  <bookViews>
    <workbookView xWindow="-120" yWindow="-120" windowWidth="29040" windowHeight="15720" tabRatio="593" xr2:uid="{00000000-000D-0000-FFFF-FFFF00000000}"/>
  </bookViews>
  <sheets>
    <sheet name="basisd 24" sheetId="48" r:id="rId1"/>
    <sheet name="basisd 23" sheetId="47" r:id="rId2"/>
    <sheet name="basisd 22" sheetId="46" r:id="rId3"/>
    <sheet name="basisd 21" sheetId="45" r:id="rId4"/>
    <sheet name="basisd 20" sheetId="44" r:id="rId5"/>
    <sheet name="basisd 19" sheetId="43" r:id="rId6"/>
    <sheet name="basisd 18" sheetId="42" r:id="rId7"/>
    <sheet name="basisd 17" sheetId="41" r:id="rId8"/>
    <sheet name="basisd 16" sheetId="39" r:id="rId9"/>
    <sheet name="basisd 15" sheetId="38" r:id="rId10"/>
    <sheet name="basisd 14" sheetId="37" r:id="rId11"/>
    <sheet name="basisd 13" sheetId="36" r:id="rId12"/>
    <sheet name="basisd 12" sheetId="35" r:id="rId13"/>
    <sheet name="basisd 11" sheetId="33" r:id="rId14"/>
    <sheet name="basisd 10" sheetId="32" r:id="rId15"/>
    <sheet name="basisd 09" sheetId="29" r:id="rId16"/>
    <sheet name="basisd 08" sheetId="30" r:id="rId17"/>
    <sheet name="basisd 07" sheetId="27" r:id="rId18"/>
    <sheet name="basisd 06" sheetId="26" r:id="rId19"/>
    <sheet name="basisd 05" sheetId="23" r:id="rId20"/>
    <sheet name="basisd 04" sheetId="21" r:id="rId21"/>
    <sheet name="basisd 03" sheetId="19" r:id="rId22"/>
    <sheet name="basisd 02" sheetId="17" r:id="rId23"/>
    <sheet name="basisd 01" sheetId="16" r:id="rId24"/>
    <sheet name="basisd 00" sheetId="1" r:id="rId25"/>
    <sheet name="basisd 99" sheetId="2" r:id="rId26"/>
    <sheet name="basisd 98" sheetId="3" r:id="rId27"/>
    <sheet name="basisd 97" sheetId="4" r:id="rId28"/>
    <sheet name="basis 96" sheetId="5" r:id="rId29"/>
    <sheet name="basis 95" sheetId="6" r:id="rId30"/>
    <sheet name="basis 94" sheetId="7" r:id="rId31"/>
  </sheets>
  <definedNames>
    <definedName name="_xlnm.Print_Area" localSheetId="30">'basis 94'!$A$1:$O$26</definedName>
    <definedName name="_xlnm.Print_Area" localSheetId="29">'basis 95'!$A$1:$P$27</definedName>
    <definedName name="_xlnm.Print_Area" localSheetId="28">'basis 96'!$A$1:$P$27</definedName>
    <definedName name="_xlnm.Print_Area" localSheetId="24">'basisd 00'!$A$1:$O$30</definedName>
    <definedName name="_xlnm.Print_Area" localSheetId="23">'basisd 01'!$A$1:$O$31</definedName>
    <definedName name="_xlnm.Print_Area" localSheetId="15">'basisd 09'!$A$1:$O$29</definedName>
    <definedName name="_xlnm.Print_Area" localSheetId="14">'basisd 10'!$A$1:$M$38</definedName>
    <definedName name="_xlnm.Print_Area" localSheetId="13">'basisd 11'!$A$1:$L$39</definedName>
    <definedName name="_xlnm.Print_Area" localSheetId="12">'basisd 12'!$A$1:$L$39</definedName>
    <definedName name="_xlnm.Print_Area" localSheetId="11">'basisd 13'!$A$1:$L$40</definedName>
    <definedName name="_xlnm.Print_Area" localSheetId="10">'basisd 14'!$A$1:$L$40</definedName>
    <definedName name="_xlnm.Print_Area" localSheetId="9">'basisd 15'!$A$1:$K$40</definedName>
    <definedName name="_xlnm.Print_Area" localSheetId="8">'basisd 16'!$A$1:$K$40</definedName>
    <definedName name="_xlnm.Print_Area" localSheetId="7">'basisd 17'!$A$1:$K$40</definedName>
    <definedName name="_xlnm.Print_Area" localSheetId="6">'basisd 18'!$A$1:$K$40</definedName>
    <definedName name="_xlnm.Print_Area" localSheetId="27">'basisd 97'!$A$1:$P$28</definedName>
    <definedName name="_xlnm.Print_Area" localSheetId="26">'basisd 98'!$A$1:$P$28</definedName>
    <definedName name="_xlnm.Print_Area" localSheetId="25">'basisd 99'!$A$1:$O$28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3" i="7" l="1"/>
  <c r="C13" i="7"/>
  <c r="D13" i="7"/>
  <c r="F13" i="7"/>
  <c r="G13" i="7"/>
  <c r="H13" i="7"/>
  <c r="I13" i="7"/>
  <c r="J13" i="7"/>
  <c r="K13" i="7"/>
  <c r="L13" i="7"/>
  <c r="M13" i="7"/>
  <c r="O4" i="7"/>
  <c r="B30" i="3"/>
  <c r="N7" i="29"/>
  <c r="E10" i="32" l="1"/>
  <c r="F10" i="32"/>
  <c r="G10" i="32"/>
  <c r="H10" i="32"/>
  <c r="I10" i="32"/>
  <c r="J10" i="32"/>
  <c r="K10" i="32"/>
  <c r="L10" i="32"/>
  <c r="D10" i="32"/>
  <c r="C10" i="32"/>
  <c r="B10" i="32"/>
  <c r="M9" i="32"/>
  <c r="M10" i="32" s="1"/>
  <c r="O26" i="30"/>
  <c r="O17" i="30"/>
  <c r="O27" i="30"/>
  <c r="N26" i="30"/>
  <c r="N17" i="30"/>
  <c r="M27" i="30"/>
  <c r="L27" i="30"/>
  <c r="K27" i="30"/>
  <c r="J27" i="30"/>
  <c r="I27" i="30"/>
  <c r="H27" i="30"/>
  <c r="G27" i="30"/>
  <c r="F27" i="30"/>
  <c r="E27" i="30"/>
  <c r="D27" i="30"/>
  <c r="C27" i="30"/>
  <c r="B27" i="30"/>
  <c r="O21" i="30"/>
  <c r="O9" i="30"/>
  <c r="N21" i="30"/>
  <c r="N9" i="30"/>
  <c r="N18" i="30" s="1"/>
  <c r="M25" i="30"/>
  <c r="L25" i="30"/>
  <c r="K25" i="30"/>
  <c r="J25" i="30"/>
  <c r="I25" i="30"/>
  <c r="H25" i="30"/>
  <c r="G25" i="30"/>
  <c r="F25" i="30"/>
  <c r="E25" i="30"/>
  <c r="D25" i="30"/>
  <c r="C25" i="30"/>
  <c r="B25" i="30"/>
  <c r="O6" i="30"/>
  <c r="N6" i="30"/>
  <c r="N24" i="30" s="1"/>
  <c r="M24" i="30"/>
  <c r="L24" i="30"/>
  <c r="K24" i="30"/>
  <c r="J24" i="30"/>
  <c r="I24" i="30"/>
  <c r="H24" i="30"/>
  <c r="G24" i="30"/>
  <c r="F24" i="30"/>
  <c r="E24" i="30"/>
  <c r="D24" i="30"/>
  <c r="C24" i="30"/>
  <c r="B24" i="30"/>
  <c r="O5" i="30"/>
  <c r="N5" i="30"/>
  <c r="M23" i="30"/>
  <c r="L23" i="30"/>
  <c r="K23" i="30"/>
  <c r="J23" i="30"/>
  <c r="I23" i="30"/>
  <c r="H23" i="30"/>
  <c r="G23" i="30"/>
  <c r="F23" i="30"/>
  <c r="E23" i="30"/>
  <c r="D23" i="30"/>
  <c r="C23" i="30"/>
  <c r="B23" i="30"/>
  <c r="O4" i="30"/>
  <c r="N4" i="30"/>
  <c r="M22" i="30"/>
  <c r="L22" i="30"/>
  <c r="K22" i="30"/>
  <c r="J22" i="30"/>
  <c r="I22" i="30"/>
  <c r="H22" i="30"/>
  <c r="G22" i="30"/>
  <c r="F22" i="30"/>
  <c r="E22" i="30"/>
  <c r="D22" i="30"/>
  <c r="C22" i="30"/>
  <c r="B22" i="30"/>
  <c r="O10" i="30"/>
  <c r="O12" i="30"/>
  <c r="O13" i="30"/>
  <c r="N10" i="30"/>
  <c r="N12" i="30"/>
  <c r="N13" i="30"/>
  <c r="M14" i="30"/>
  <c r="M20" i="30" s="1"/>
  <c r="L14" i="30"/>
  <c r="L20" i="30" s="1"/>
  <c r="K14" i="30"/>
  <c r="K20" i="30" s="1"/>
  <c r="J14" i="30"/>
  <c r="J20" i="30" s="1"/>
  <c r="I14" i="30"/>
  <c r="I20" i="30" s="1"/>
  <c r="H14" i="30"/>
  <c r="H20" i="30" s="1"/>
  <c r="G14" i="30"/>
  <c r="G20" i="30" s="1"/>
  <c r="F14" i="30"/>
  <c r="F20" i="30" s="1"/>
  <c r="E14" i="30"/>
  <c r="E20" i="30" s="1"/>
  <c r="D14" i="30"/>
  <c r="D20" i="30" s="1"/>
  <c r="C14" i="30"/>
  <c r="C20" i="30" s="1"/>
  <c r="B14" i="30"/>
  <c r="B20" i="30" s="1"/>
  <c r="N19" i="30"/>
  <c r="M19" i="30"/>
  <c r="L19" i="30"/>
  <c r="K19" i="30"/>
  <c r="J19" i="30"/>
  <c r="I19" i="30"/>
  <c r="H19" i="30"/>
  <c r="G19" i="30"/>
  <c r="F19" i="30"/>
  <c r="E19" i="30"/>
  <c r="D19" i="30"/>
  <c r="C19" i="30"/>
  <c r="B19" i="30"/>
  <c r="M18" i="30"/>
  <c r="L18" i="30"/>
  <c r="K18" i="30"/>
  <c r="J18" i="30"/>
  <c r="I18" i="30"/>
  <c r="H18" i="30"/>
  <c r="G18" i="30"/>
  <c r="F18" i="30"/>
  <c r="E18" i="30"/>
  <c r="D18" i="30"/>
  <c r="C18" i="30"/>
  <c r="B18" i="30"/>
  <c r="O16" i="30"/>
  <c r="N16" i="30"/>
  <c r="O15" i="30"/>
  <c r="N15" i="30"/>
  <c r="O11" i="30"/>
  <c r="N11" i="30"/>
  <c r="O7" i="30"/>
  <c r="N7" i="30"/>
  <c r="M8" i="30"/>
  <c r="L8" i="30"/>
  <c r="K8" i="30"/>
  <c r="J8" i="30"/>
  <c r="I8" i="30"/>
  <c r="H8" i="30"/>
  <c r="G8" i="30"/>
  <c r="F8" i="30"/>
  <c r="E8" i="30"/>
  <c r="D8" i="30"/>
  <c r="C8" i="30"/>
  <c r="B8" i="30"/>
  <c r="O26" i="29"/>
  <c r="O17" i="29"/>
  <c r="N26" i="29"/>
  <c r="N17" i="29"/>
  <c r="M27" i="29"/>
  <c r="L27" i="29"/>
  <c r="K27" i="29"/>
  <c r="J27" i="29"/>
  <c r="I27" i="29"/>
  <c r="H27" i="29"/>
  <c r="G27" i="29"/>
  <c r="F27" i="29"/>
  <c r="E27" i="29"/>
  <c r="D27" i="29"/>
  <c r="C27" i="29"/>
  <c r="B27" i="29"/>
  <c r="O21" i="29"/>
  <c r="O9" i="29"/>
  <c r="N21" i="29"/>
  <c r="N9" i="29"/>
  <c r="N18" i="29" s="1"/>
  <c r="M25" i="29"/>
  <c r="L25" i="29"/>
  <c r="K25" i="29"/>
  <c r="J25" i="29"/>
  <c r="I25" i="29"/>
  <c r="H25" i="29"/>
  <c r="G25" i="29"/>
  <c r="F25" i="29"/>
  <c r="E25" i="29"/>
  <c r="D25" i="29"/>
  <c r="C25" i="29"/>
  <c r="B25" i="29"/>
  <c r="O6" i="29"/>
  <c r="N6" i="29"/>
  <c r="N8" i="29" s="1"/>
  <c r="M24" i="29"/>
  <c r="L24" i="29"/>
  <c r="K24" i="29"/>
  <c r="J24" i="29"/>
  <c r="I24" i="29"/>
  <c r="H24" i="29"/>
  <c r="G24" i="29"/>
  <c r="F24" i="29"/>
  <c r="E24" i="29"/>
  <c r="D24" i="29"/>
  <c r="C24" i="29"/>
  <c r="B24" i="29"/>
  <c r="O5" i="29"/>
  <c r="O19" i="29" s="1"/>
  <c r="N5" i="29"/>
  <c r="N23" i="29"/>
  <c r="M23" i="29"/>
  <c r="L23" i="29"/>
  <c r="K23" i="29"/>
  <c r="J23" i="29"/>
  <c r="I23" i="29"/>
  <c r="H23" i="29"/>
  <c r="G23" i="29"/>
  <c r="F23" i="29"/>
  <c r="E23" i="29"/>
  <c r="D23" i="29"/>
  <c r="C23" i="29"/>
  <c r="B23" i="29"/>
  <c r="O4" i="29"/>
  <c r="N4" i="29"/>
  <c r="M22" i="29"/>
  <c r="L22" i="29"/>
  <c r="K22" i="29"/>
  <c r="J22" i="29"/>
  <c r="I22" i="29"/>
  <c r="H22" i="29"/>
  <c r="G22" i="29"/>
  <c r="F22" i="29"/>
  <c r="E22" i="29"/>
  <c r="D22" i="29"/>
  <c r="C22" i="29"/>
  <c r="B22" i="29"/>
  <c r="O10" i="29"/>
  <c r="O12" i="29"/>
  <c r="O13" i="29"/>
  <c r="N10" i="29"/>
  <c r="N12" i="29"/>
  <c r="N13" i="29"/>
  <c r="M14" i="29"/>
  <c r="M20" i="29" s="1"/>
  <c r="L14" i="29"/>
  <c r="L20" i="29" s="1"/>
  <c r="K14" i="29"/>
  <c r="K20" i="29" s="1"/>
  <c r="J14" i="29"/>
  <c r="J20" i="29" s="1"/>
  <c r="I14" i="29"/>
  <c r="I20" i="29" s="1"/>
  <c r="H14" i="29"/>
  <c r="H20" i="29" s="1"/>
  <c r="G14" i="29"/>
  <c r="G20" i="29" s="1"/>
  <c r="F14" i="29"/>
  <c r="F20" i="29" s="1"/>
  <c r="E14" i="29"/>
  <c r="E20" i="29" s="1"/>
  <c r="D14" i="29"/>
  <c r="D20" i="29" s="1"/>
  <c r="C14" i="29"/>
  <c r="C20" i="29" s="1"/>
  <c r="B14" i="29"/>
  <c r="B20" i="29" s="1"/>
  <c r="M19" i="29"/>
  <c r="L19" i="29"/>
  <c r="K19" i="29"/>
  <c r="J19" i="29"/>
  <c r="I19" i="29"/>
  <c r="H19" i="29"/>
  <c r="G19" i="29"/>
  <c r="F19" i="29"/>
  <c r="E19" i="29"/>
  <c r="D19" i="29"/>
  <c r="C19" i="29"/>
  <c r="B19" i="29"/>
  <c r="M18" i="29"/>
  <c r="L18" i="29"/>
  <c r="K18" i="29"/>
  <c r="J18" i="29"/>
  <c r="I18" i="29"/>
  <c r="H18" i="29"/>
  <c r="G18" i="29"/>
  <c r="F18" i="29"/>
  <c r="E18" i="29"/>
  <c r="D18" i="29"/>
  <c r="C18" i="29"/>
  <c r="B18" i="29"/>
  <c r="O16" i="29"/>
  <c r="N16" i="29"/>
  <c r="O15" i="29"/>
  <c r="N15" i="29"/>
  <c r="O11" i="29"/>
  <c r="N11" i="29"/>
  <c r="O7" i="29"/>
  <c r="O8" i="29" s="1"/>
  <c r="M8" i="29"/>
  <c r="L8" i="29"/>
  <c r="K8" i="29"/>
  <c r="J8" i="29"/>
  <c r="I8" i="29"/>
  <c r="H8" i="29"/>
  <c r="G8" i="29"/>
  <c r="F8" i="29"/>
  <c r="E8" i="29"/>
  <c r="D8" i="29"/>
  <c r="C8" i="29"/>
  <c r="B8" i="29"/>
  <c r="N30" i="3"/>
  <c r="M30" i="3"/>
  <c r="L30" i="3"/>
  <c r="K30" i="3"/>
  <c r="J30" i="3"/>
  <c r="I30" i="3"/>
  <c r="H30" i="3"/>
  <c r="G30" i="3"/>
  <c r="F30" i="3"/>
  <c r="E30" i="3"/>
  <c r="D30" i="3"/>
  <c r="C30" i="3"/>
  <c r="O26" i="23"/>
  <c r="O17" i="23"/>
  <c r="O27" i="23" s="1"/>
  <c r="N26" i="23"/>
  <c r="N17" i="23"/>
  <c r="M27" i="23"/>
  <c r="L27" i="23"/>
  <c r="K27" i="23"/>
  <c r="J27" i="23"/>
  <c r="I27" i="23"/>
  <c r="H27" i="23"/>
  <c r="G27" i="23"/>
  <c r="F27" i="23"/>
  <c r="E27" i="23"/>
  <c r="D27" i="23"/>
  <c r="C27" i="23"/>
  <c r="B27" i="23"/>
  <c r="O21" i="23"/>
  <c r="O9" i="23"/>
  <c r="O18" i="23" s="1"/>
  <c r="N21" i="23"/>
  <c r="N9" i="23"/>
  <c r="N18" i="23" s="1"/>
  <c r="M25" i="23"/>
  <c r="L25" i="23"/>
  <c r="K25" i="23"/>
  <c r="J25" i="23"/>
  <c r="I25" i="23"/>
  <c r="H25" i="23"/>
  <c r="G25" i="23"/>
  <c r="F25" i="23"/>
  <c r="E25" i="23"/>
  <c r="D25" i="23"/>
  <c r="C25" i="23"/>
  <c r="B25" i="23"/>
  <c r="O6" i="23"/>
  <c r="N6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O5" i="23"/>
  <c r="N5" i="23"/>
  <c r="M23" i="23"/>
  <c r="L23" i="23"/>
  <c r="K23" i="23"/>
  <c r="J23" i="23"/>
  <c r="I23" i="23"/>
  <c r="H23" i="23"/>
  <c r="G23" i="23"/>
  <c r="F23" i="23"/>
  <c r="E23" i="23"/>
  <c r="D23" i="23"/>
  <c r="C23" i="23"/>
  <c r="B23" i="23"/>
  <c r="O4" i="23"/>
  <c r="N4" i="23"/>
  <c r="M22" i="23"/>
  <c r="L22" i="23"/>
  <c r="K22" i="23"/>
  <c r="J22" i="23"/>
  <c r="I22" i="23"/>
  <c r="H22" i="23"/>
  <c r="G22" i="23"/>
  <c r="F22" i="23"/>
  <c r="E22" i="23"/>
  <c r="D22" i="23"/>
  <c r="C22" i="23"/>
  <c r="B22" i="23"/>
  <c r="O10" i="23"/>
  <c r="O12" i="23"/>
  <c r="O13" i="23"/>
  <c r="N10" i="23"/>
  <c r="N12" i="23"/>
  <c r="N13" i="23"/>
  <c r="M14" i="23"/>
  <c r="M20" i="23" s="1"/>
  <c r="L14" i="23"/>
  <c r="L20" i="23" s="1"/>
  <c r="K14" i="23"/>
  <c r="K20" i="23" s="1"/>
  <c r="J14" i="23"/>
  <c r="J20" i="23" s="1"/>
  <c r="I14" i="23"/>
  <c r="I20" i="23" s="1"/>
  <c r="H14" i="23"/>
  <c r="H20" i="23" s="1"/>
  <c r="G14" i="23"/>
  <c r="G20" i="23" s="1"/>
  <c r="F14" i="23"/>
  <c r="F20" i="23" s="1"/>
  <c r="E14" i="23"/>
  <c r="E20" i="23" s="1"/>
  <c r="D14" i="23"/>
  <c r="D20" i="23" s="1"/>
  <c r="C14" i="23"/>
  <c r="C20" i="23" s="1"/>
  <c r="B14" i="23"/>
  <c r="B20" i="23" s="1"/>
  <c r="M19" i="23"/>
  <c r="L19" i="23"/>
  <c r="K19" i="23"/>
  <c r="J19" i="23"/>
  <c r="I19" i="23"/>
  <c r="H19" i="23"/>
  <c r="G19" i="23"/>
  <c r="F19" i="23"/>
  <c r="E19" i="23"/>
  <c r="D19" i="23"/>
  <c r="C19" i="23"/>
  <c r="B19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O16" i="23"/>
  <c r="N16" i="23"/>
  <c r="O15" i="23"/>
  <c r="N15" i="23"/>
  <c r="O11" i="23"/>
  <c r="N11" i="23"/>
  <c r="O7" i="23"/>
  <c r="N7" i="23"/>
  <c r="M8" i="23"/>
  <c r="L8" i="23"/>
  <c r="K8" i="23"/>
  <c r="J8" i="23"/>
  <c r="I8" i="23"/>
  <c r="H8" i="23"/>
  <c r="G8" i="23"/>
  <c r="F8" i="23"/>
  <c r="E8" i="23"/>
  <c r="D8" i="23"/>
  <c r="C8" i="23"/>
  <c r="B8" i="23"/>
  <c r="O6" i="21"/>
  <c r="N6" i="21"/>
  <c r="K8" i="21"/>
  <c r="D8" i="21"/>
  <c r="O9" i="21"/>
  <c r="O18" i="21" s="1"/>
  <c r="O10" i="21"/>
  <c r="N9" i="21"/>
  <c r="D14" i="21"/>
  <c r="D20" i="21" s="1"/>
  <c r="K19" i="21"/>
  <c r="O27" i="19"/>
  <c r="O18" i="19"/>
  <c r="N27" i="19"/>
  <c r="N18" i="19"/>
  <c r="M28" i="19"/>
  <c r="L28" i="19"/>
  <c r="K28" i="19"/>
  <c r="J28" i="19"/>
  <c r="I28" i="19"/>
  <c r="H28" i="19"/>
  <c r="G28" i="19"/>
  <c r="F28" i="19"/>
  <c r="E28" i="19"/>
  <c r="D28" i="19"/>
  <c r="C28" i="19"/>
  <c r="B28" i="19"/>
  <c r="O22" i="19"/>
  <c r="O9" i="19"/>
  <c r="O19" i="19" s="1"/>
  <c r="N22" i="19"/>
  <c r="N9" i="19"/>
  <c r="M26" i="19"/>
  <c r="L26" i="19"/>
  <c r="K26" i="19"/>
  <c r="J26" i="19"/>
  <c r="I26" i="19"/>
  <c r="H26" i="19"/>
  <c r="G26" i="19"/>
  <c r="F26" i="19"/>
  <c r="E26" i="19"/>
  <c r="D26" i="19"/>
  <c r="C26" i="19"/>
  <c r="B26" i="19"/>
  <c r="O6" i="19"/>
  <c r="N6" i="19"/>
  <c r="M25" i="19"/>
  <c r="L25" i="19"/>
  <c r="K25" i="19"/>
  <c r="J25" i="19"/>
  <c r="I25" i="19"/>
  <c r="H25" i="19"/>
  <c r="G25" i="19"/>
  <c r="F25" i="19"/>
  <c r="E25" i="19"/>
  <c r="D25" i="19"/>
  <c r="C25" i="19"/>
  <c r="B25" i="19"/>
  <c r="O5" i="19"/>
  <c r="N5" i="19"/>
  <c r="M24" i="19"/>
  <c r="L24" i="19"/>
  <c r="K24" i="19"/>
  <c r="J24" i="19"/>
  <c r="I24" i="19"/>
  <c r="H24" i="19"/>
  <c r="G24" i="19"/>
  <c r="F24" i="19"/>
  <c r="E24" i="19"/>
  <c r="D24" i="19"/>
  <c r="C24" i="19"/>
  <c r="B24" i="19"/>
  <c r="O4" i="19"/>
  <c r="O23" i="19" s="1"/>
  <c r="N4" i="19"/>
  <c r="M23" i="19"/>
  <c r="L23" i="19"/>
  <c r="K23" i="19"/>
  <c r="J23" i="19"/>
  <c r="I23" i="19"/>
  <c r="H23" i="19"/>
  <c r="G23" i="19"/>
  <c r="F23" i="19"/>
  <c r="E23" i="19"/>
  <c r="D23" i="19"/>
  <c r="C23" i="19"/>
  <c r="B23" i="19"/>
  <c r="O10" i="19"/>
  <c r="O12" i="19"/>
  <c r="O13" i="19"/>
  <c r="N10" i="19"/>
  <c r="N12" i="19"/>
  <c r="N13" i="19"/>
  <c r="M14" i="19"/>
  <c r="M21" i="19" s="1"/>
  <c r="L14" i="19"/>
  <c r="L21" i="19" s="1"/>
  <c r="K14" i="19"/>
  <c r="K21" i="19" s="1"/>
  <c r="J14" i="19"/>
  <c r="J21" i="19" s="1"/>
  <c r="I14" i="19"/>
  <c r="I21" i="19" s="1"/>
  <c r="H14" i="19"/>
  <c r="H21" i="19" s="1"/>
  <c r="G14" i="19"/>
  <c r="G21" i="19" s="1"/>
  <c r="F14" i="19"/>
  <c r="F21" i="19" s="1"/>
  <c r="E14" i="19"/>
  <c r="E21" i="19" s="1"/>
  <c r="D14" i="19"/>
  <c r="D21" i="19" s="1"/>
  <c r="C14" i="19"/>
  <c r="C21" i="19" s="1"/>
  <c r="B14" i="19"/>
  <c r="B21" i="19" s="1"/>
  <c r="M20" i="19"/>
  <c r="L20" i="19"/>
  <c r="K20" i="19"/>
  <c r="J20" i="19"/>
  <c r="I20" i="19"/>
  <c r="H20" i="19"/>
  <c r="G20" i="19"/>
  <c r="F20" i="19"/>
  <c r="E20" i="19"/>
  <c r="D20" i="19"/>
  <c r="C20" i="19"/>
  <c r="B20" i="19"/>
  <c r="M19" i="19"/>
  <c r="L19" i="19"/>
  <c r="K19" i="19"/>
  <c r="J19" i="19"/>
  <c r="I19" i="19"/>
  <c r="H19" i="19"/>
  <c r="G19" i="19"/>
  <c r="F19" i="19"/>
  <c r="E19" i="19"/>
  <c r="D19" i="19"/>
  <c r="C19" i="19"/>
  <c r="B19" i="19"/>
  <c r="O17" i="19"/>
  <c r="N17" i="19"/>
  <c r="O16" i="19"/>
  <c r="N16" i="19"/>
  <c r="O15" i="19"/>
  <c r="N15" i="19"/>
  <c r="O11" i="19"/>
  <c r="N11" i="19"/>
  <c r="O7" i="19"/>
  <c r="N7" i="19"/>
  <c r="M8" i="19"/>
  <c r="L8" i="19"/>
  <c r="K8" i="19"/>
  <c r="J8" i="19"/>
  <c r="I8" i="19"/>
  <c r="H8" i="19"/>
  <c r="G8" i="19"/>
  <c r="F8" i="19"/>
  <c r="E8" i="19"/>
  <c r="D8" i="19"/>
  <c r="C8" i="19"/>
  <c r="B8" i="19"/>
  <c r="O26" i="21"/>
  <c r="O17" i="21"/>
  <c r="N26" i="21"/>
  <c r="N17" i="21"/>
  <c r="M27" i="21"/>
  <c r="L27" i="21"/>
  <c r="K27" i="21"/>
  <c r="J27" i="21"/>
  <c r="I27" i="21"/>
  <c r="H27" i="21"/>
  <c r="G27" i="21"/>
  <c r="F27" i="21"/>
  <c r="E27" i="21"/>
  <c r="D27" i="21"/>
  <c r="C27" i="21"/>
  <c r="B27" i="21"/>
  <c r="O21" i="21"/>
  <c r="N21" i="21"/>
  <c r="M25" i="21"/>
  <c r="L25" i="21"/>
  <c r="K25" i="21"/>
  <c r="J25" i="21"/>
  <c r="I25" i="21"/>
  <c r="H25" i="21"/>
  <c r="G25" i="21"/>
  <c r="F25" i="21"/>
  <c r="E25" i="21"/>
  <c r="D25" i="21"/>
  <c r="C25" i="21"/>
  <c r="B25" i="21"/>
  <c r="M24" i="21"/>
  <c r="L24" i="21"/>
  <c r="K24" i="21"/>
  <c r="J24" i="21"/>
  <c r="I24" i="21"/>
  <c r="H24" i="21"/>
  <c r="G24" i="21"/>
  <c r="F24" i="21"/>
  <c r="E24" i="21"/>
  <c r="D24" i="21"/>
  <c r="C24" i="21"/>
  <c r="B24" i="21"/>
  <c r="O5" i="21"/>
  <c r="O19" i="21" s="1"/>
  <c r="N5" i="21"/>
  <c r="M23" i="21"/>
  <c r="L23" i="21"/>
  <c r="K23" i="21"/>
  <c r="J23" i="21"/>
  <c r="I23" i="21"/>
  <c r="H23" i="21"/>
  <c r="G23" i="21"/>
  <c r="F23" i="21"/>
  <c r="E23" i="21"/>
  <c r="D23" i="21"/>
  <c r="C23" i="21"/>
  <c r="B23" i="21"/>
  <c r="O4" i="21"/>
  <c r="N4" i="21"/>
  <c r="M22" i="21"/>
  <c r="L22" i="21"/>
  <c r="K22" i="21"/>
  <c r="J22" i="21"/>
  <c r="I22" i="21"/>
  <c r="H22" i="21"/>
  <c r="G22" i="21"/>
  <c r="F22" i="21"/>
  <c r="E22" i="21"/>
  <c r="D22" i="21"/>
  <c r="C22" i="21"/>
  <c r="B22" i="21"/>
  <c r="O12" i="21"/>
  <c r="O13" i="21"/>
  <c r="N10" i="21"/>
  <c r="N12" i="21"/>
  <c r="N13" i="21"/>
  <c r="M14" i="21"/>
  <c r="M20" i="21"/>
  <c r="L14" i="21"/>
  <c r="L20" i="21" s="1"/>
  <c r="K14" i="21"/>
  <c r="K20" i="21" s="1"/>
  <c r="J14" i="21"/>
  <c r="J20" i="21" s="1"/>
  <c r="I14" i="21"/>
  <c r="I20" i="21" s="1"/>
  <c r="H14" i="21"/>
  <c r="H20" i="21" s="1"/>
  <c r="G14" i="21"/>
  <c r="G20" i="21" s="1"/>
  <c r="F14" i="21"/>
  <c r="F20" i="21" s="1"/>
  <c r="E14" i="21"/>
  <c r="E20" i="21" s="1"/>
  <c r="C14" i="21"/>
  <c r="C20" i="21" s="1"/>
  <c r="B14" i="21"/>
  <c r="B20" i="21" s="1"/>
  <c r="M19" i="21"/>
  <c r="L19" i="21"/>
  <c r="J19" i="21"/>
  <c r="I19" i="21"/>
  <c r="H19" i="21"/>
  <c r="G19" i="21"/>
  <c r="F19" i="21"/>
  <c r="E19" i="21"/>
  <c r="D19" i="21"/>
  <c r="C19" i="21"/>
  <c r="B19" i="21"/>
  <c r="M18" i="21"/>
  <c r="L18" i="21"/>
  <c r="K18" i="21"/>
  <c r="J18" i="21"/>
  <c r="I18" i="21"/>
  <c r="H18" i="21"/>
  <c r="G18" i="21"/>
  <c r="F18" i="21"/>
  <c r="E18" i="21"/>
  <c r="D18" i="21"/>
  <c r="C18" i="21"/>
  <c r="B18" i="21"/>
  <c r="O16" i="21"/>
  <c r="N16" i="21"/>
  <c r="O15" i="21"/>
  <c r="N15" i="21"/>
  <c r="O11" i="21"/>
  <c r="N11" i="21"/>
  <c r="O7" i="21"/>
  <c r="N7" i="21"/>
  <c r="M8" i="21"/>
  <c r="L8" i="21"/>
  <c r="J8" i="21"/>
  <c r="I8" i="21"/>
  <c r="H8" i="21"/>
  <c r="G8" i="21"/>
  <c r="F8" i="21"/>
  <c r="E8" i="21"/>
  <c r="C8" i="21"/>
  <c r="B8" i="21"/>
  <c r="O9" i="17"/>
  <c r="O19" i="17" s="1"/>
  <c r="N9" i="17"/>
  <c r="O5" i="17"/>
  <c r="N5" i="17"/>
  <c r="N20" i="17" s="1"/>
  <c r="L20" i="17"/>
  <c r="B20" i="17"/>
  <c r="O27" i="17"/>
  <c r="O18" i="17"/>
  <c r="N27" i="17"/>
  <c r="N18" i="17"/>
  <c r="M28" i="17"/>
  <c r="L28" i="17"/>
  <c r="K28" i="17"/>
  <c r="J28" i="17"/>
  <c r="I28" i="17"/>
  <c r="H28" i="17"/>
  <c r="G28" i="17"/>
  <c r="F28" i="17"/>
  <c r="E28" i="17"/>
  <c r="D28" i="17"/>
  <c r="C28" i="17"/>
  <c r="B28" i="17"/>
  <c r="O22" i="17"/>
  <c r="O24" i="17" s="1"/>
  <c r="N22" i="17"/>
  <c r="M26" i="17"/>
  <c r="L26" i="17"/>
  <c r="K26" i="17"/>
  <c r="J26" i="17"/>
  <c r="I26" i="17"/>
  <c r="H26" i="17"/>
  <c r="G26" i="17"/>
  <c r="F26" i="17"/>
  <c r="E26" i="17"/>
  <c r="D26" i="17"/>
  <c r="C26" i="17"/>
  <c r="B26" i="17"/>
  <c r="O6" i="17"/>
  <c r="O8" i="17" s="1"/>
  <c r="N6" i="17"/>
  <c r="M25" i="17"/>
  <c r="L25" i="17"/>
  <c r="K25" i="17"/>
  <c r="J25" i="17"/>
  <c r="I25" i="17"/>
  <c r="H25" i="17"/>
  <c r="G25" i="17"/>
  <c r="F25" i="17"/>
  <c r="E25" i="17"/>
  <c r="D25" i="17"/>
  <c r="C25" i="17"/>
  <c r="B25" i="17"/>
  <c r="M24" i="17"/>
  <c r="L24" i="17"/>
  <c r="K24" i="17"/>
  <c r="J24" i="17"/>
  <c r="I24" i="17"/>
  <c r="H24" i="17"/>
  <c r="G24" i="17"/>
  <c r="F24" i="17"/>
  <c r="E24" i="17"/>
  <c r="D24" i="17"/>
  <c r="C24" i="17"/>
  <c r="B24" i="17"/>
  <c r="O4" i="17"/>
  <c r="N4" i="17"/>
  <c r="M23" i="17"/>
  <c r="L23" i="17"/>
  <c r="K23" i="17"/>
  <c r="J23" i="17"/>
  <c r="I23" i="17"/>
  <c r="H23" i="17"/>
  <c r="G23" i="17"/>
  <c r="F23" i="17"/>
  <c r="E23" i="17"/>
  <c r="D23" i="17"/>
  <c r="C23" i="17"/>
  <c r="B23" i="17"/>
  <c r="O10" i="17"/>
  <c r="O12" i="17"/>
  <c r="O13" i="17"/>
  <c r="N10" i="17"/>
  <c r="N12" i="17"/>
  <c r="N13" i="17"/>
  <c r="M14" i="17"/>
  <c r="M21" i="17" s="1"/>
  <c r="L14" i="17"/>
  <c r="L21" i="17" s="1"/>
  <c r="K14" i="17"/>
  <c r="K21" i="17" s="1"/>
  <c r="J14" i="17"/>
  <c r="J21" i="17" s="1"/>
  <c r="I14" i="17"/>
  <c r="I21" i="17" s="1"/>
  <c r="H14" i="17"/>
  <c r="H21" i="17" s="1"/>
  <c r="G14" i="17"/>
  <c r="G21" i="17" s="1"/>
  <c r="F14" i="17"/>
  <c r="F21" i="17" s="1"/>
  <c r="E14" i="17"/>
  <c r="E21" i="17" s="1"/>
  <c r="D14" i="17"/>
  <c r="D21" i="17" s="1"/>
  <c r="C14" i="17"/>
  <c r="C21" i="17" s="1"/>
  <c r="B14" i="17"/>
  <c r="B21" i="17" s="1"/>
  <c r="M20" i="17"/>
  <c r="K20" i="17"/>
  <c r="J20" i="17"/>
  <c r="I20" i="17"/>
  <c r="H20" i="17"/>
  <c r="G20" i="17"/>
  <c r="F20" i="17"/>
  <c r="E20" i="17"/>
  <c r="D20" i="17"/>
  <c r="C20" i="17"/>
  <c r="M19" i="17"/>
  <c r="L19" i="17"/>
  <c r="K19" i="17"/>
  <c r="J19" i="17"/>
  <c r="I19" i="17"/>
  <c r="H19" i="17"/>
  <c r="G19" i="17"/>
  <c r="F19" i="17"/>
  <c r="E19" i="17"/>
  <c r="D19" i="17"/>
  <c r="C19" i="17"/>
  <c r="B19" i="17"/>
  <c r="O17" i="17"/>
  <c r="N17" i="17"/>
  <c r="O16" i="17"/>
  <c r="N16" i="17"/>
  <c r="O15" i="17"/>
  <c r="N15" i="17"/>
  <c r="O11" i="17"/>
  <c r="N11" i="17"/>
  <c r="O7" i="17"/>
  <c r="N7" i="17"/>
  <c r="N8" i="17" s="1"/>
  <c r="M8" i="17"/>
  <c r="L8" i="17"/>
  <c r="K8" i="17"/>
  <c r="J8" i="17"/>
  <c r="I8" i="17"/>
  <c r="H8" i="17"/>
  <c r="G8" i="17"/>
  <c r="F8" i="17"/>
  <c r="E8" i="17"/>
  <c r="D8" i="17"/>
  <c r="C8" i="17"/>
  <c r="B8" i="17"/>
  <c r="O7" i="16"/>
  <c r="O6" i="16"/>
  <c r="N7" i="16"/>
  <c r="N6" i="16"/>
  <c r="M8" i="16"/>
  <c r="L8" i="16"/>
  <c r="K8" i="16"/>
  <c r="J8" i="16"/>
  <c r="I8" i="16"/>
  <c r="H8" i="16"/>
  <c r="G8" i="16"/>
  <c r="F8" i="16"/>
  <c r="E8" i="16"/>
  <c r="D8" i="16"/>
  <c r="C8" i="16"/>
  <c r="B8" i="16"/>
  <c r="O9" i="16"/>
  <c r="O19" i="16" s="1"/>
  <c r="O10" i="16"/>
  <c r="O12" i="16"/>
  <c r="O13" i="16"/>
  <c r="N9" i="16"/>
  <c r="N19" i="16" s="1"/>
  <c r="N10" i="16"/>
  <c r="N12" i="16"/>
  <c r="N13" i="16"/>
  <c r="M14" i="16"/>
  <c r="M21" i="16" s="1"/>
  <c r="L14" i="16"/>
  <c r="L21" i="16" s="1"/>
  <c r="K14" i="16"/>
  <c r="K21" i="16" s="1"/>
  <c r="J14" i="16"/>
  <c r="J21" i="16" s="1"/>
  <c r="I14" i="16"/>
  <c r="I21" i="16" s="1"/>
  <c r="H14" i="16"/>
  <c r="H21" i="16" s="1"/>
  <c r="G14" i="16"/>
  <c r="G21" i="16" s="1"/>
  <c r="F14" i="16"/>
  <c r="F21" i="16" s="1"/>
  <c r="E14" i="16"/>
  <c r="E21" i="16"/>
  <c r="D14" i="16"/>
  <c r="D21" i="16" s="1"/>
  <c r="C14" i="16"/>
  <c r="C21" i="16" s="1"/>
  <c r="B14" i="16"/>
  <c r="B21" i="16" s="1"/>
  <c r="O5" i="16"/>
  <c r="N5" i="16"/>
  <c r="M20" i="16"/>
  <c r="L20" i="16"/>
  <c r="K20" i="16"/>
  <c r="J20" i="16"/>
  <c r="I20" i="16"/>
  <c r="H20" i="16"/>
  <c r="G20" i="16"/>
  <c r="F20" i="16"/>
  <c r="E20" i="16"/>
  <c r="D20" i="16"/>
  <c r="C20" i="16"/>
  <c r="B20" i="16"/>
  <c r="O9" i="1"/>
  <c r="O19" i="1" s="1"/>
  <c r="O5" i="1"/>
  <c r="M20" i="1"/>
  <c r="L20" i="1"/>
  <c r="K20" i="1"/>
  <c r="J20" i="1"/>
  <c r="I20" i="1"/>
  <c r="H20" i="1"/>
  <c r="G20" i="1"/>
  <c r="F20" i="1"/>
  <c r="E20" i="1"/>
  <c r="D20" i="1"/>
  <c r="C20" i="1"/>
  <c r="B20" i="1"/>
  <c r="O9" i="2"/>
  <c r="O5" i="2"/>
  <c r="M20" i="2"/>
  <c r="L20" i="2"/>
  <c r="K20" i="2"/>
  <c r="J20" i="2"/>
  <c r="I20" i="2"/>
  <c r="H20" i="2"/>
  <c r="G20" i="2"/>
  <c r="F20" i="2"/>
  <c r="E20" i="2"/>
  <c r="D20" i="2"/>
  <c r="C20" i="2"/>
  <c r="B20" i="2"/>
  <c r="P9" i="4"/>
  <c r="P5" i="4"/>
  <c r="P9" i="5"/>
  <c r="P5" i="5"/>
  <c r="P9" i="3"/>
  <c r="P5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B20" i="4"/>
  <c r="N20" i="4"/>
  <c r="M20" i="4"/>
  <c r="L20" i="4"/>
  <c r="K20" i="4"/>
  <c r="J20" i="4"/>
  <c r="I20" i="4"/>
  <c r="H20" i="4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P9" i="6"/>
  <c r="P5" i="6"/>
  <c r="O5" i="7"/>
  <c r="O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N19" i="6"/>
  <c r="M19" i="6"/>
  <c r="L19" i="6"/>
  <c r="K19" i="6"/>
  <c r="J19" i="6"/>
  <c r="I19" i="6"/>
  <c r="H19" i="6"/>
  <c r="F19" i="6"/>
  <c r="D19" i="6"/>
  <c r="G19" i="6"/>
  <c r="E19" i="6"/>
  <c r="B19" i="6"/>
  <c r="C19" i="6"/>
  <c r="C20" i="4"/>
  <c r="D20" i="4"/>
  <c r="E20" i="4"/>
  <c r="F20" i="4"/>
  <c r="G20" i="4"/>
  <c r="O27" i="1"/>
  <c r="O18" i="1"/>
  <c r="N27" i="1"/>
  <c r="N18" i="1"/>
  <c r="M28" i="1"/>
  <c r="L28" i="1"/>
  <c r="K28" i="1"/>
  <c r="J28" i="1"/>
  <c r="I28" i="1"/>
  <c r="H28" i="1"/>
  <c r="G28" i="1"/>
  <c r="F28" i="1"/>
  <c r="E28" i="1"/>
  <c r="D28" i="1"/>
  <c r="C28" i="1"/>
  <c r="B28" i="1"/>
  <c r="O22" i="1"/>
  <c r="N22" i="1"/>
  <c r="N9" i="1"/>
  <c r="N19" i="1" s="1"/>
  <c r="M26" i="1"/>
  <c r="L26" i="1"/>
  <c r="K26" i="1"/>
  <c r="J26" i="1"/>
  <c r="I26" i="1"/>
  <c r="H26" i="1"/>
  <c r="G26" i="1"/>
  <c r="F26" i="1"/>
  <c r="E26" i="1"/>
  <c r="D26" i="1"/>
  <c r="C26" i="1"/>
  <c r="B26" i="1"/>
  <c r="O6" i="1"/>
  <c r="O25" i="1" s="1"/>
  <c r="N6" i="1"/>
  <c r="M25" i="1"/>
  <c r="L25" i="1"/>
  <c r="K25" i="1"/>
  <c r="J25" i="1"/>
  <c r="I25" i="1"/>
  <c r="H25" i="1"/>
  <c r="G25" i="1"/>
  <c r="F25" i="1"/>
  <c r="E25" i="1"/>
  <c r="D25" i="1"/>
  <c r="C25" i="1"/>
  <c r="B25" i="1"/>
  <c r="N5" i="1"/>
  <c r="M24" i="1"/>
  <c r="L24" i="1"/>
  <c r="K24" i="1"/>
  <c r="J24" i="1"/>
  <c r="I24" i="1"/>
  <c r="H24" i="1"/>
  <c r="G24" i="1"/>
  <c r="F24" i="1"/>
  <c r="E24" i="1"/>
  <c r="D24" i="1"/>
  <c r="C24" i="1"/>
  <c r="B24" i="1"/>
  <c r="O4" i="1"/>
  <c r="N4" i="1"/>
  <c r="M23" i="1"/>
  <c r="L23" i="1"/>
  <c r="K23" i="1"/>
  <c r="J23" i="1"/>
  <c r="I23" i="1"/>
  <c r="H23" i="1"/>
  <c r="G23" i="1"/>
  <c r="F23" i="1"/>
  <c r="E23" i="1"/>
  <c r="D23" i="1"/>
  <c r="C23" i="1"/>
  <c r="B23" i="1"/>
  <c r="O10" i="1"/>
  <c r="O11" i="1"/>
  <c r="O12" i="1"/>
  <c r="N10" i="1"/>
  <c r="N11" i="1"/>
  <c r="N12" i="1"/>
  <c r="M14" i="1"/>
  <c r="M21" i="1" s="1"/>
  <c r="L14" i="1"/>
  <c r="L21" i="1" s="1"/>
  <c r="K14" i="1"/>
  <c r="K21" i="1" s="1"/>
  <c r="J14" i="1"/>
  <c r="J21" i="1" s="1"/>
  <c r="I14" i="1"/>
  <c r="I21" i="1" s="1"/>
  <c r="H14" i="1"/>
  <c r="H21" i="1" s="1"/>
  <c r="G14" i="1"/>
  <c r="G21" i="1" s="1"/>
  <c r="F14" i="1"/>
  <c r="F21" i="1" s="1"/>
  <c r="E14" i="1"/>
  <c r="E21" i="1" s="1"/>
  <c r="D14" i="1"/>
  <c r="D21" i="1"/>
  <c r="C14" i="1"/>
  <c r="C21" i="1" s="1"/>
  <c r="B14" i="1"/>
  <c r="B21" i="1" s="1"/>
  <c r="M19" i="1"/>
  <c r="L19" i="1"/>
  <c r="K19" i="1"/>
  <c r="J19" i="1"/>
  <c r="I19" i="1"/>
  <c r="H19" i="1"/>
  <c r="G19" i="1"/>
  <c r="F19" i="1"/>
  <c r="E19" i="1"/>
  <c r="D19" i="1"/>
  <c r="C19" i="1"/>
  <c r="B19" i="1"/>
  <c r="O17" i="1"/>
  <c r="N17" i="1"/>
  <c r="O16" i="1"/>
  <c r="N16" i="1"/>
  <c r="O15" i="1"/>
  <c r="N15" i="1"/>
  <c r="O13" i="1"/>
  <c r="N13" i="1"/>
  <c r="O7" i="1"/>
  <c r="N7" i="1"/>
  <c r="M8" i="1"/>
  <c r="L8" i="1"/>
  <c r="K8" i="1"/>
  <c r="J8" i="1"/>
  <c r="I8" i="1"/>
  <c r="H8" i="1"/>
  <c r="G8" i="1"/>
  <c r="F8" i="1"/>
  <c r="E8" i="1"/>
  <c r="D8" i="1"/>
  <c r="C8" i="1"/>
  <c r="B8" i="1"/>
  <c r="L27" i="16"/>
  <c r="L28" i="16" s="1"/>
  <c r="E27" i="16"/>
  <c r="E28" i="16" s="1"/>
  <c r="C27" i="16"/>
  <c r="C28" i="16" s="1"/>
  <c r="D27" i="16"/>
  <c r="D28" i="16" s="1"/>
  <c r="B27" i="16"/>
  <c r="O18" i="16"/>
  <c r="N18" i="16"/>
  <c r="M28" i="16"/>
  <c r="K28" i="16"/>
  <c r="J28" i="16"/>
  <c r="I28" i="16"/>
  <c r="H28" i="16"/>
  <c r="G28" i="16"/>
  <c r="F28" i="16"/>
  <c r="O22" i="16"/>
  <c r="O25" i="16" s="1"/>
  <c r="N22" i="16"/>
  <c r="N25" i="16" s="1"/>
  <c r="M26" i="16"/>
  <c r="L26" i="16"/>
  <c r="K26" i="16"/>
  <c r="J26" i="16"/>
  <c r="I26" i="16"/>
  <c r="H26" i="16"/>
  <c r="G26" i="16"/>
  <c r="F26" i="16"/>
  <c r="E26" i="16"/>
  <c r="D26" i="16"/>
  <c r="C26" i="16"/>
  <c r="B26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M24" i="16"/>
  <c r="L24" i="16"/>
  <c r="K24" i="16"/>
  <c r="J24" i="16"/>
  <c r="I24" i="16"/>
  <c r="H24" i="16"/>
  <c r="G24" i="16"/>
  <c r="F24" i="16"/>
  <c r="E24" i="16"/>
  <c r="D24" i="16"/>
  <c r="C24" i="16"/>
  <c r="B24" i="16"/>
  <c r="O4" i="16"/>
  <c r="N4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M19" i="16"/>
  <c r="L19" i="16"/>
  <c r="K19" i="16"/>
  <c r="J19" i="16"/>
  <c r="I19" i="16"/>
  <c r="H19" i="16"/>
  <c r="G19" i="16"/>
  <c r="F19" i="16"/>
  <c r="E19" i="16"/>
  <c r="D19" i="16"/>
  <c r="C19" i="16"/>
  <c r="B19" i="16"/>
  <c r="O17" i="16"/>
  <c r="N17" i="16"/>
  <c r="O16" i="16"/>
  <c r="N16" i="16"/>
  <c r="O15" i="16"/>
  <c r="N15" i="16"/>
  <c r="O11" i="16"/>
  <c r="N11" i="16"/>
  <c r="O16" i="7"/>
  <c r="O6" i="7"/>
  <c r="O7" i="7"/>
  <c r="O9" i="7"/>
  <c r="O13" i="7" s="1"/>
  <c r="O10" i="7"/>
  <c r="O11" i="7"/>
  <c r="O12" i="7"/>
  <c r="B13" i="7"/>
  <c r="B19" i="7" s="1"/>
  <c r="C19" i="7"/>
  <c r="D19" i="7"/>
  <c r="E19" i="7"/>
  <c r="G19" i="7"/>
  <c r="H19" i="7"/>
  <c r="I19" i="7"/>
  <c r="J19" i="7"/>
  <c r="K19" i="7"/>
  <c r="L19" i="7"/>
  <c r="N13" i="7"/>
  <c r="O14" i="7"/>
  <c r="O15" i="7"/>
  <c r="O17" i="7"/>
  <c r="F19" i="7"/>
  <c r="M19" i="7"/>
  <c r="N19" i="7"/>
  <c r="O20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5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P17" i="6"/>
  <c r="O17" i="6"/>
  <c r="B21" i="6"/>
  <c r="C21" i="6"/>
  <c r="C24" i="6" s="1"/>
  <c r="D21" i="6"/>
  <c r="D25" i="6" s="1"/>
  <c r="E21" i="6"/>
  <c r="E25" i="6" s="1"/>
  <c r="E26" i="6"/>
  <c r="E27" i="6" s="1"/>
  <c r="B26" i="6"/>
  <c r="O26" i="6" s="1"/>
  <c r="O18" i="6"/>
  <c r="O9" i="6"/>
  <c r="O6" i="6"/>
  <c r="O5" i="6"/>
  <c r="O4" i="6"/>
  <c r="O10" i="6"/>
  <c r="O11" i="6"/>
  <c r="O12" i="6"/>
  <c r="O16" i="6"/>
  <c r="O15" i="6"/>
  <c r="O13" i="6"/>
  <c r="O7" i="6"/>
  <c r="O8" i="6" s="1"/>
  <c r="P7" i="6"/>
  <c r="P6" i="6"/>
  <c r="P4" i="6"/>
  <c r="C26" i="6"/>
  <c r="G8" i="6"/>
  <c r="D27" i="6"/>
  <c r="D22" i="6"/>
  <c r="E14" i="6"/>
  <c r="E20" i="6" s="1"/>
  <c r="D14" i="6"/>
  <c r="D20" i="6" s="1"/>
  <c r="C14" i="6"/>
  <c r="C20" i="6" s="1"/>
  <c r="B14" i="6"/>
  <c r="B20" i="6" s="1"/>
  <c r="E8" i="6"/>
  <c r="D8" i="6"/>
  <c r="C8" i="6"/>
  <c r="B8" i="6"/>
  <c r="F8" i="6"/>
  <c r="H8" i="6"/>
  <c r="I8" i="6"/>
  <c r="J8" i="6"/>
  <c r="K8" i="6"/>
  <c r="L8" i="6"/>
  <c r="M8" i="6"/>
  <c r="N8" i="6"/>
  <c r="P10" i="6"/>
  <c r="P11" i="6"/>
  <c r="P12" i="6"/>
  <c r="P13" i="6"/>
  <c r="F14" i="6"/>
  <c r="G14" i="6"/>
  <c r="G20" i="6" s="1"/>
  <c r="H14" i="6"/>
  <c r="H20" i="6" s="1"/>
  <c r="I14" i="6"/>
  <c r="I20" i="6" s="1"/>
  <c r="J14" i="6"/>
  <c r="J20" i="6" s="1"/>
  <c r="K14" i="6"/>
  <c r="K20" i="6" s="1"/>
  <c r="L14" i="6"/>
  <c r="L20" i="6" s="1"/>
  <c r="M14" i="6"/>
  <c r="M20" i="6" s="1"/>
  <c r="N14" i="6"/>
  <c r="N20" i="6" s="1"/>
  <c r="P15" i="6"/>
  <c r="P16" i="6"/>
  <c r="P18" i="6"/>
  <c r="F20" i="6"/>
  <c r="F22" i="6"/>
  <c r="G22" i="6"/>
  <c r="H22" i="6"/>
  <c r="I22" i="6"/>
  <c r="J22" i="6"/>
  <c r="K22" i="6"/>
  <c r="L22" i="6"/>
  <c r="M22" i="6"/>
  <c r="N22" i="6"/>
  <c r="F23" i="6"/>
  <c r="G23" i="6"/>
  <c r="H23" i="6"/>
  <c r="I23" i="6"/>
  <c r="J23" i="6"/>
  <c r="K23" i="6"/>
  <c r="L23" i="6"/>
  <c r="M23" i="6"/>
  <c r="N23" i="6"/>
  <c r="F24" i="6"/>
  <c r="G24" i="6"/>
  <c r="H24" i="6"/>
  <c r="I24" i="6"/>
  <c r="J24" i="6"/>
  <c r="K24" i="6"/>
  <c r="L24" i="6"/>
  <c r="M24" i="6"/>
  <c r="N24" i="6"/>
  <c r="F25" i="6"/>
  <c r="G25" i="6"/>
  <c r="H25" i="6"/>
  <c r="I25" i="6"/>
  <c r="J25" i="6"/>
  <c r="K25" i="6"/>
  <c r="L25" i="6"/>
  <c r="M25" i="6"/>
  <c r="N25" i="6"/>
  <c r="F27" i="6"/>
  <c r="G27" i="6"/>
  <c r="H27" i="6"/>
  <c r="I27" i="6"/>
  <c r="J27" i="6"/>
  <c r="K27" i="6"/>
  <c r="L27" i="6"/>
  <c r="M27" i="6"/>
  <c r="N27" i="6"/>
  <c r="B26" i="5"/>
  <c r="O26" i="5" s="1"/>
  <c r="C26" i="5"/>
  <c r="E26" i="5"/>
  <c r="E27" i="5" s="1"/>
  <c r="P18" i="5"/>
  <c r="O18" i="5"/>
  <c r="N27" i="5"/>
  <c r="M27" i="5"/>
  <c r="L27" i="5"/>
  <c r="K27" i="5"/>
  <c r="J27" i="5"/>
  <c r="I27" i="5"/>
  <c r="H27" i="5"/>
  <c r="G27" i="5"/>
  <c r="F27" i="5"/>
  <c r="D27" i="5"/>
  <c r="B21" i="5"/>
  <c r="O21" i="5" s="1"/>
  <c r="C21" i="5"/>
  <c r="C24" i="5" s="1"/>
  <c r="E21" i="5"/>
  <c r="E25" i="5" s="1"/>
  <c r="O9" i="5"/>
  <c r="N25" i="5"/>
  <c r="M25" i="5"/>
  <c r="L25" i="5"/>
  <c r="K25" i="5"/>
  <c r="J25" i="5"/>
  <c r="I25" i="5"/>
  <c r="H25" i="5"/>
  <c r="G25" i="5"/>
  <c r="F25" i="5"/>
  <c r="D25" i="5"/>
  <c r="P6" i="5"/>
  <c r="O6" i="5"/>
  <c r="N24" i="5"/>
  <c r="M24" i="5"/>
  <c r="L24" i="5"/>
  <c r="K24" i="5"/>
  <c r="J24" i="5"/>
  <c r="I24" i="5"/>
  <c r="H24" i="5"/>
  <c r="G24" i="5"/>
  <c r="F24" i="5"/>
  <c r="D24" i="5"/>
  <c r="O5" i="5"/>
  <c r="N23" i="5"/>
  <c r="M23" i="5"/>
  <c r="L23" i="5"/>
  <c r="K23" i="5"/>
  <c r="J23" i="5"/>
  <c r="I23" i="5"/>
  <c r="H23" i="5"/>
  <c r="G23" i="5"/>
  <c r="F23" i="5"/>
  <c r="D23" i="5"/>
  <c r="P4" i="5"/>
  <c r="O4" i="5"/>
  <c r="N22" i="5"/>
  <c r="M22" i="5"/>
  <c r="L22" i="5"/>
  <c r="K22" i="5"/>
  <c r="J22" i="5"/>
  <c r="I22" i="5"/>
  <c r="H22" i="5"/>
  <c r="G22" i="5"/>
  <c r="F22" i="5"/>
  <c r="D22" i="5"/>
  <c r="B22" i="5"/>
  <c r="P10" i="5"/>
  <c r="P11" i="5"/>
  <c r="P12" i="5"/>
  <c r="O10" i="5"/>
  <c r="O11" i="5"/>
  <c r="O12" i="5"/>
  <c r="N14" i="5"/>
  <c r="N20" i="5" s="1"/>
  <c r="M14" i="5"/>
  <c r="M20" i="5" s="1"/>
  <c r="L14" i="5"/>
  <c r="L20" i="5" s="1"/>
  <c r="K14" i="5"/>
  <c r="K20" i="5" s="1"/>
  <c r="J14" i="5"/>
  <c r="J20" i="5" s="1"/>
  <c r="I14" i="5"/>
  <c r="I20" i="5" s="1"/>
  <c r="H14" i="5"/>
  <c r="H20" i="5" s="1"/>
  <c r="G14" i="5"/>
  <c r="G20" i="5" s="1"/>
  <c r="F14" i="5"/>
  <c r="F20" i="5" s="1"/>
  <c r="E14" i="5"/>
  <c r="E20" i="5" s="1"/>
  <c r="D14" i="5"/>
  <c r="D20" i="5" s="1"/>
  <c r="C14" i="5"/>
  <c r="C20" i="5" s="1"/>
  <c r="B14" i="5"/>
  <c r="B20" i="5" s="1"/>
  <c r="P17" i="5"/>
  <c r="O17" i="5"/>
  <c r="P16" i="5"/>
  <c r="O16" i="5"/>
  <c r="P15" i="5"/>
  <c r="O15" i="5"/>
  <c r="P13" i="5"/>
  <c r="O13" i="5"/>
  <c r="P7" i="5"/>
  <c r="O7" i="5"/>
  <c r="N8" i="5"/>
  <c r="M8" i="5"/>
  <c r="L8" i="5"/>
  <c r="K8" i="5"/>
  <c r="J8" i="5"/>
  <c r="I8" i="5"/>
  <c r="H8" i="5"/>
  <c r="G8" i="5"/>
  <c r="F8" i="5"/>
  <c r="E8" i="5"/>
  <c r="D8" i="5"/>
  <c r="C8" i="5"/>
  <c r="B8" i="5"/>
  <c r="O5" i="4"/>
  <c r="P4" i="4"/>
  <c r="O4" i="4"/>
  <c r="E14" i="4"/>
  <c r="E21" i="4" s="1"/>
  <c r="O9" i="4"/>
  <c r="O19" i="4" s="1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P17" i="4"/>
  <c r="O17" i="4"/>
  <c r="O22" i="4"/>
  <c r="P27" i="4"/>
  <c r="P18" i="4"/>
  <c r="O27" i="4"/>
  <c r="O1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P22" i="4"/>
  <c r="P24" i="4" s="1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P6" i="4"/>
  <c r="O6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P10" i="4"/>
  <c r="P11" i="4"/>
  <c r="P12" i="4"/>
  <c r="O10" i="4"/>
  <c r="O11" i="4"/>
  <c r="O12" i="4"/>
  <c r="N14" i="4"/>
  <c r="N21" i="4" s="1"/>
  <c r="M14" i="4"/>
  <c r="M21" i="4" s="1"/>
  <c r="L14" i="4"/>
  <c r="L21" i="4" s="1"/>
  <c r="K14" i="4"/>
  <c r="K21" i="4" s="1"/>
  <c r="J14" i="4"/>
  <c r="J21" i="4" s="1"/>
  <c r="I14" i="4"/>
  <c r="I21" i="4" s="1"/>
  <c r="H14" i="4"/>
  <c r="H21" i="4" s="1"/>
  <c r="G14" i="4"/>
  <c r="G21" i="4" s="1"/>
  <c r="F14" i="4"/>
  <c r="F21" i="4" s="1"/>
  <c r="D14" i="4"/>
  <c r="D21" i="4" s="1"/>
  <c r="C14" i="4"/>
  <c r="C21" i="4" s="1"/>
  <c r="B14" i="4"/>
  <c r="B21" i="4" s="1"/>
  <c r="P16" i="4"/>
  <c r="O16" i="4"/>
  <c r="P15" i="4"/>
  <c r="O15" i="4"/>
  <c r="P13" i="4"/>
  <c r="O13" i="4"/>
  <c r="P7" i="4"/>
  <c r="P8" i="4" s="1"/>
  <c r="O7" i="4"/>
  <c r="N8" i="4"/>
  <c r="M8" i="4"/>
  <c r="L8" i="4"/>
  <c r="K8" i="4"/>
  <c r="J8" i="4"/>
  <c r="I8" i="4"/>
  <c r="H8" i="4"/>
  <c r="G8" i="4"/>
  <c r="F8" i="4"/>
  <c r="E8" i="4"/>
  <c r="D8" i="4"/>
  <c r="C8" i="4"/>
  <c r="B8" i="4"/>
  <c r="P27" i="3"/>
  <c r="P30" i="3" s="1"/>
  <c r="P18" i="3"/>
  <c r="O27" i="3"/>
  <c r="O30" i="3" s="1"/>
  <c r="O1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P22" i="3"/>
  <c r="O22" i="3"/>
  <c r="O9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P6" i="3"/>
  <c r="O6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O5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P4" i="3"/>
  <c r="S4" i="3" s="1"/>
  <c r="O4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P10" i="3"/>
  <c r="P11" i="3"/>
  <c r="P14" i="3" s="1"/>
  <c r="P12" i="3"/>
  <c r="O10" i="3"/>
  <c r="O11" i="3"/>
  <c r="O12" i="3"/>
  <c r="N14" i="3"/>
  <c r="N21" i="3"/>
  <c r="M14" i="3"/>
  <c r="M21" i="3" s="1"/>
  <c r="L14" i="3"/>
  <c r="L21" i="3" s="1"/>
  <c r="K14" i="3"/>
  <c r="K21" i="3" s="1"/>
  <c r="J14" i="3"/>
  <c r="J21" i="3" s="1"/>
  <c r="I14" i="3"/>
  <c r="I21" i="3" s="1"/>
  <c r="H14" i="3"/>
  <c r="H21" i="3" s="1"/>
  <c r="G14" i="3"/>
  <c r="G21" i="3" s="1"/>
  <c r="F14" i="3"/>
  <c r="F21" i="3" s="1"/>
  <c r="E14" i="3"/>
  <c r="E21" i="3" s="1"/>
  <c r="D14" i="3"/>
  <c r="D21" i="3" s="1"/>
  <c r="C14" i="3"/>
  <c r="C21" i="3" s="1"/>
  <c r="B14" i="3"/>
  <c r="B21" i="3" s="1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P17" i="3"/>
  <c r="O17" i="3"/>
  <c r="P16" i="3"/>
  <c r="O16" i="3"/>
  <c r="P15" i="3"/>
  <c r="O15" i="3"/>
  <c r="P13" i="3"/>
  <c r="O13" i="3"/>
  <c r="P7" i="3"/>
  <c r="O7" i="3"/>
  <c r="N8" i="3"/>
  <c r="M8" i="3"/>
  <c r="L8" i="3"/>
  <c r="K8" i="3"/>
  <c r="J8" i="3"/>
  <c r="I8" i="3"/>
  <c r="H8" i="3"/>
  <c r="G8" i="3"/>
  <c r="F8" i="3"/>
  <c r="E8" i="3"/>
  <c r="D8" i="3"/>
  <c r="C8" i="3"/>
  <c r="B8" i="3"/>
  <c r="N27" i="2"/>
  <c r="N28" i="2" s="1"/>
  <c r="N18" i="2"/>
  <c r="N17" i="2"/>
  <c r="N16" i="2"/>
  <c r="N15" i="2"/>
  <c r="N13" i="2"/>
  <c r="N12" i="2"/>
  <c r="N11" i="2"/>
  <c r="N10" i="2"/>
  <c r="N9" i="2"/>
  <c r="N19" i="2" s="1"/>
  <c r="N7" i="2"/>
  <c r="N6" i="2"/>
  <c r="N5" i="2"/>
  <c r="N4" i="2"/>
  <c r="O27" i="2"/>
  <c r="O18" i="2"/>
  <c r="M28" i="2"/>
  <c r="L28" i="2"/>
  <c r="K28" i="2"/>
  <c r="J28" i="2"/>
  <c r="I28" i="2"/>
  <c r="H28" i="2"/>
  <c r="G28" i="2"/>
  <c r="F28" i="2"/>
  <c r="E28" i="2"/>
  <c r="D28" i="2"/>
  <c r="C28" i="2"/>
  <c r="B28" i="2"/>
  <c r="O22" i="2"/>
  <c r="O26" i="2" s="1"/>
  <c r="N22" i="2"/>
  <c r="M26" i="2"/>
  <c r="L26" i="2"/>
  <c r="K26" i="2"/>
  <c r="J26" i="2"/>
  <c r="I26" i="2"/>
  <c r="H26" i="2"/>
  <c r="G26" i="2"/>
  <c r="F26" i="2"/>
  <c r="E26" i="2"/>
  <c r="D26" i="2"/>
  <c r="C26" i="2"/>
  <c r="B26" i="2"/>
  <c r="O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O4" i="2"/>
  <c r="M23" i="2"/>
  <c r="L23" i="2"/>
  <c r="K23" i="2"/>
  <c r="J23" i="2"/>
  <c r="I23" i="2"/>
  <c r="H23" i="2"/>
  <c r="G23" i="2"/>
  <c r="F23" i="2"/>
  <c r="E23" i="2"/>
  <c r="D23" i="2"/>
  <c r="C23" i="2"/>
  <c r="B23" i="2"/>
  <c r="O10" i="2"/>
  <c r="O11" i="2"/>
  <c r="O12" i="2"/>
  <c r="M14" i="2"/>
  <c r="M21" i="2" s="1"/>
  <c r="L14" i="2"/>
  <c r="L21" i="2" s="1"/>
  <c r="K14" i="2"/>
  <c r="K21" i="2" s="1"/>
  <c r="J14" i="2"/>
  <c r="J21" i="2" s="1"/>
  <c r="I14" i="2"/>
  <c r="I21" i="2" s="1"/>
  <c r="H14" i="2"/>
  <c r="H21" i="2" s="1"/>
  <c r="G14" i="2"/>
  <c r="G21" i="2" s="1"/>
  <c r="F14" i="2"/>
  <c r="F21" i="2" s="1"/>
  <c r="E14" i="2"/>
  <c r="E21" i="2" s="1"/>
  <c r="D14" i="2"/>
  <c r="D21" i="2" s="1"/>
  <c r="C14" i="2"/>
  <c r="C21" i="2" s="1"/>
  <c r="B14" i="2"/>
  <c r="B21" i="2" s="1"/>
  <c r="O19" i="2"/>
  <c r="M19" i="2"/>
  <c r="L19" i="2"/>
  <c r="K19" i="2"/>
  <c r="J19" i="2"/>
  <c r="I19" i="2"/>
  <c r="H19" i="2"/>
  <c r="G19" i="2"/>
  <c r="F19" i="2"/>
  <c r="E19" i="2"/>
  <c r="D19" i="2"/>
  <c r="C19" i="2"/>
  <c r="B19" i="2"/>
  <c r="O17" i="2"/>
  <c r="O16" i="2"/>
  <c r="O15" i="2"/>
  <c r="O13" i="2"/>
  <c r="O7" i="2"/>
  <c r="M8" i="2"/>
  <c r="L8" i="2"/>
  <c r="K8" i="2"/>
  <c r="J8" i="2"/>
  <c r="I8" i="2"/>
  <c r="H8" i="2"/>
  <c r="G8" i="2"/>
  <c r="F8" i="2"/>
  <c r="E8" i="2"/>
  <c r="D8" i="2"/>
  <c r="C8" i="2"/>
  <c r="B8" i="2"/>
  <c r="C27" i="6"/>
  <c r="B25" i="6"/>
  <c r="B24" i="6"/>
  <c r="B23" i="6"/>
  <c r="B22" i="6"/>
  <c r="N19" i="19"/>
  <c r="N19" i="17"/>
  <c r="N25" i="21"/>
  <c r="N23" i="30"/>
  <c r="O28" i="17" l="1"/>
  <c r="O8" i="21"/>
  <c r="N27" i="30"/>
  <c r="N22" i="30"/>
  <c r="O20" i="4"/>
  <c r="P8" i="3"/>
  <c r="P20" i="4"/>
  <c r="O25" i="2"/>
  <c r="N14" i="19"/>
  <c r="N19" i="23"/>
  <c r="E24" i="6"/>
  <c r="O20" i="3"/>
  <c r="O26" i="4"/>
  <c r="O26" i="1"/>
  <c r="N22" i="23"/>
  <c r="N27" i="21"/>
  <c r="B23" i="5"/>
  <c r="O23" i="7"/>
  <c r="N22" i="21"/>
  <c r="O24" i="7"/>
  <c r="O23" i="2"/>
  <c r="B27" i="5"/>
  <c r="P14" i="6"/>
  <c r="P20" i="6" s="1"/>
  <c r="O21" i="6"/>
  <c r="O25" i="6" s="1"/>
  <c r="N8" i="16"/>
  <c r="N24" i="21"/>
  <c r="O23" i="29"/>
  <c r="O14" i="30"/>
  <c r="O20" i="30" s="1"/>
  <c r="N26" i="2"/>
  <c r="N25" i="2"/>
  <c r="O27" i="6"/>
  <c r="N24" i="23"/>
  <c r="N22" i="29"/>
  <c r="C23" i="6"/>
  <c r="N8" i="19"/>
  <c r="N25" i="30"/>
  <c r="C25" i="6"/>
  <c r="P21" i="6"/>
  <c r="P23" i="6" s="1"/>
  <c r="P19" i="5"/>
  <c r="N26" i="17"/>
  <c r="O25" i="21"/>
  <c r="N25" i="23"/>
  <c r="N8" i="30"/>
  <c r="O26" i="7"/>
  <c r="O18" i="7"/>
  <c r="O19" i="7"/>
  <c r="O21" i="7"/>
  <c r="O22" i="7"/>
  <c r="O14" i="6"/>
  <c r="O20" i="6" s="1"/>
  <c r="O22" i="6"/>
  <c r="P26" i="6"/>
  <c r="P27" i="6" s="1"/>
  <c r="P19" i="6"/>
  <c r="D23" i="6"/>
  <c r="B27" i="6"/>
  <c r="O19" i="6"/>
  <c r="E23" i="6"/>
  <c r="E22" i="6"/>
  <c r="D24" i="6"/>
  <c r="P8" i="6"/>
  <c r="C22" i="6"/>
  <c r="B24" i="5"/>
  <c r="C23" i="5"/>
  <c r="B25" i="5"/>
  <c r="E22" i="5"/>
  <c r="O8" i="5"/>
  <c r="O23" i="5"/>
  <c r="E23" i="5"/>
  <c r="E24" i="5"/>
  <c r="O24" i="5"/>
  <c r="O14" i="5"/>
  <c r="O20" i="5" s="1"/>
  <c r="P14" i="5"/>
  <c r="P20" i="5" s="1"/>
  <c r="O25" i="5"/>
  <c r="P8" i="5"/>
  <c r="P26" i="5"/>
  <c r="P27" i="5" s="1"/>
  <c r="O22" i="5"/>
  <c r="O19" i="5"/>
  <c r="O27" i="5"/>
  <c r="P21" i="5"/>
  <c r="C27" i="5"/>
  <c r="C25" i="5"/>
  <c r="C22" i="5"/>
  <c r="O14" i="4"/>
  <c r="O21" i="4" s="1"/>
  <c r="P14" i="4"/>
  <c r="P21" i="4" s="1"/>
  <c r="O8" i="4"/>
  <c r="O24" i="4"/>
  <c r="O28" i="4"/>
  <c r="P23" i="4"/>
  <c r="P28" i="4"/>
  <c r="O23" i="4"/>
  <c r="P25" i="4"/>
  <c r="O25" i="4"/>
  <c r="P26" i="4"/>
  <c r="P19" i="4"/>
  <c r="O8" i="3"/>
  <c r="O14" i="3"/>
  <c r="O21" i="3" s="1"/>
  <c r="P28" i="3"/>
  <c r="O24" i="3"/>
  <c r="O28" i="3"/>
  <c r="P20" i="3"/>
  <c r="O23" i="3"/>
  <c r="P23" i="3"/>
  <c r="O25" i="3"/>
  <c r="P26" i="3"/>
  <c r="P24" i="3"/>
  <c r="O26" i="3"/>
  <c r="P21" i="3"/>
  <c r="P25" i="3"/>
  <c r="P19" i="3"/>
  <c r="O28" i="2"/>
  <c r="O24" i="2"/>
  <c r="O8" i="2"/>
  <c r="N14" i="2"/>
  <c r="N21" i="2" s="1"/>
  <c r="N23" i="2"/>
  <c r="N8" i="2"/>
  <c r="O14" i="2"/>
  <c r="O21" i="2" s="1"/>
  <c r="N24" i="2"/>
  <c r="N20" i="2"/>
  <c r="O20" i="2"/>
  <c r="O8" i="1"/>
  <c r="N28" i="1"/>
  <c r="N8" i="1"/>
  <c r="O20" i="1"/>
  <c r="O24" i="1"/>
  <c r="O28" i="1"/>
  <c r="O23" i="1"/>
  <c r="N14" i="1"/>
  <c r="N21" i="1" s="1"/>
  <c r="O14" i="1"/>
  <c r="O21" i="1" s="1"/>
  <c r="N20" i="1"/>
  <c r="N26" i="1"/>
  <c r="N23" i="1"/>
  <c r="N24" i="1"/>
  <c r="N25" i="1"/>
  <c r="N26" i="16"/>
  <c r="N20" i="16"/>
  <c r="N27" i="16"/>
  <c r="N28" i="16" s="1"/>
  <c r="O24" i="16"/>
  <c r="O8" i="16"/>
  <c r="O23" i="16"/>
  <c r="N14" i="16"/>
  <c r="N21" i="16" s="1"/>
  <c r="O14" i="16"/>
  <c r="O21" i="16" s="1"/>
  <c r="O20" i="16"/>
  <c r="O27" i="16"/>
  <c r="O28" i="16" s="1"/>
  <c r="N24" i="16"/>
  <c r="O26" i="16"/>
  <c r="N23" i="16"/>
  <c r="B28" i="16"/>
  <c r="O23" i="17"/>
  <c r="N28" i="17"/>
  <c r="O26" i="17"/>
  <c r="O20" i="17"/>
  <c r="N14" i="17"/>
  <c r="N21" i="17" s="1"/>
  <c r="O14" i="17"/>
  <c r="O21" i="17" s="1"/>
  <c r="N23" i="17"/>
  <c r="N24" i="17"/>
  <c r="O25" i="17"/>
  <c r="N25" i="17"/>
  <c r="O28" i="19"/>
  <c r="O14" i="19"/>
  <c r="O21" i="19" s="1"/>
  <c r="O25" i="19"/>
  <c r="O26" i="19"/>
  <c r="O8" i="19"/>
  <c r="N8" i="21"/>
  <c r="O22" i="21"/>
  <c r="N8" i="23"/>
  <c r="O25" i="23"/>
  <c r="O19" i="23"/>
  <c r="N14" i="21"/>
  <c r="N20" i="21" s="1"/>
  <c r="O27" i="21"/>
  <c r="O24" i="21"/>
  <c r="O23" i="21"/>
  <c r="N23" i="21"/>
  <c r="N19" i="21"/>
  <c r="O14" i="21"/>
  <c r="O20" i="21" s="1"/>
  <c r="N28" i="19"/>
  <c r="N21" i="19"/>
  <c r="O24" i="19"/>
  <c r="N23" i="19"/>
  <c r="N20" i="19"/>
  <c r="O20" i="19"/>
  <c r="N24" i="19"/>
  <c r="N25" i="19"/>
  <c r="N26" i="19"/>
  <c r="N18" i="21"/>
  <c r="N27" i="23"/>
  <c r="O8" i="23"/>
  <c r="N23" i="23"/>
  <c r="N14" i="23"/>
  <c r="N20" i="23" s="1"/>
  <c r="O14" i="23"/>
  <c r="O20" i="23" s="1"/>
  <c r="O24" i="23"/>
  <c r="O22" i="23"/>
  <c r="O23" i="23"/>
  <c r="O8" i="30"/>
  <c r="N14" i="30"/>
  <c r="N20" i="30" s="1"/>
  <c r="O25" i="30"/>
  <c r="O24" i="30"/>
  <c r="O22" i="30"/>
  <c r="O23" i="30"/>
  <c r="N19" i="29"/>
  <c r="O24" i="29"/>
  <c r="O25" i="29"/>
  <c r="O14" i="29"/>
  <c r="O20" i="29" s="1"/>
  <c r="O27" i="29"/>
  <c r="O22" i="29"/>
  <c r="N14" i="29"/>
  <c r="N20" i="29" s="1"/>
  <c r="N27" i="29"/>
  <c r="O18" i="29"/>
  <c r="N24" i="29"/>
  <c r="N25" i="29"/>
  <c r="P25" i="6" l="1"/>
  <c r="O23" i="6"/>
  <c r="O24" i="6"/>
  <c r="P22" i="6"/>
  <c r="P24" i="6"/>
  <c r="P24" i="5"/>
  <c r="P23" i="5"/>
  <c r="P22" i="5"/>
  <c r="P25" i="5"/>
</calcChain>
</file>

<file path=xl/sharedStrings.xml><?xml version="1.0" encoding="utf-8"?>
<sst xmlns="http://schemas.openxmlformats.org/spreadsheetml/2006/main" count="1461" uniqueCount="247">
  <si>
    <t>Basisdaten Tirol 2000</t>
  </si>
  <si>
    <t>KH Zams</t>
  </si>
  <si>
    <t>syst. Betten</t>
  </si>
  <si>
    <t>tats. Betten</t>
  </si>
  <si>
    <t>Pflegetage</t>
  </si>
  <si>
    <t>Sonderkl. Pflegetage</t>
  </si>
  <si>
    <t>Anteil Sonderklasse</t>
  </si>
  <si>
    <t>Belagstage</t>
  </si>
  <si>
    <t>stat. Aufnahmen</t>
  </si>
  <si>
    <t>Entlassungen</t>
  </si>
  <si>
    <t>Verstorbene</t>
  </si>
  <si>
    <t>v. Vj. Verbliebene</t>
  </si>
  <si>
    <t>stat. Patienten</t>
  </si>
  <si>
    <t>UB-Plätze</t>
  </si>
  <si>
    <t>amb. Fälle</t>
  </si>
  <si>
    <t>Frequ. an amb. Pat.</t>
  </si>
  <si>
    <t>korr. Pers.</t>
  </si>
  <si>
    <t>Durchschnittsbelag</t>
  </si>
  <si>
    <t>Ø Auslastung</t>
  </si>
  <si>
    <t>Ø Belagsdauer</t>
  </si>
  <si>
    <t>Gesamtkosten</t>
  </si>
  <si>
    <t>Kosten/syst. Bett</t>
  </si>
  <si>
    <t>Kosten/tat. Bett</t>
  </si>
  <si>
    <t>Kosten/Pflegetag</t>
  </si>
  <si>
    <t>Kosten/Belagstag</t>
  </si>
  <si>
    <t>Pers.kosten</t>
  </si>
  <si>
    <t>"/korr. Pers.</t>
  </si>
  <si>
    <t>Basisdaten Tirol 1999</t>
  </si>
  <si>
    <t>--</t>
  </si>
  <si>
    <t>Basisdaten Tirol 1998</t>
  </si>
  <si>
    <t>Basisdaten Tirol 1997</t>
  </si>
  <si>
    <t>Sonderkl. Pfleg.</t>
  </si>
  <si>
    <t>Anteil SoKl.</t>
  </si>
  <si>
    <t>stat. Aufn.</t>
  </si>
  <si>
    <t>v. Vj. Verbl.</t>
  </si>
  <si>
    <t>Druchschnittsbelag</t>
  </si>
  <si>
    <t>Kosten/syst. B.</t>
  </si>
  <si>
    <t>Kosten/tat. B.</t>
  </si>
  <si>
    <t>Kosten/Pfleget.</t>
  </si>
  <si>
    <t>Kosten/Belagst.</t>
  </si>
  <si>
    <t>"/kor. Pers.</t>
  </si>
  <si>
    <t>Basisdaten Tirol 1996</t>
  </si>
  <si>
    <t>Basisdaten Tirol 1995</t>
  </si>
  <si>
    <t>Basisdaten Tirol 1994</t>
  </si>
  <si>
    <t>Frequenzen an amb. Pat.</t>
  </si>
  <si>
    <t>LKH
Hochzirl</t>
  </si>
  <si>
    <t>LKH
Natters</t>
  </si>
  <si>
    <t>PKH
Hall</t>
  </si>
  <si>
    <t>BKH
Hall</t>
  </si>
  <si>
    <t>BKH
Kufstein</t>
  </si>
  <si>
    <t>BKH
St. Johann</t>
  </si>
  <si>
    <t>BKH
Lienz</t>
  </si>
  <si>
    <t>BKH
Reutte</t>
  </si>
  <si>
    <t>KH
Kitzbühel</t>
  </si>
  <si>
    <t>KH
Zams</t>
  </si>
  <si>
    <t>systemisierte Betten</t>
  </si>
  <si>
    <t>tatsächliche Betten</t>
  </si>
  <si>
    <t>stationäre Aufnahmen</t>
  </si>
  <si>
    <t>vom Vorjahr Verbliebene</t>
  </si>
  <si>
    <t>stationäre Patienten</t>
  </si>
  <si>
    <t>korrigierte Beschäftigte</t>
  </si>
  <si>
    <t>Kosten/tats. Bett</t>
  </si>
  <si>
    <t>Ø Auslastung *</t>
  </si>
  <si>
    <t>* Berechnung erfolgte mit den Belagstagen und tats. Betten</t>
  </si>
  <si>
    <t>Untersuch./Behandl.plätze</t>
  </si>
  <si>
    <t>Kosten/system. Bett</t>
  </si>
  <si>
    <t>Basisdaten Tirol 2001</t>
  </si>
  <si>
    <t>Basisdaten Tirol 2002</t>
  </si>
  <si>
    <t>Basisdaten Tirol 2003</t>
  </si>
  <si>
    <t xml:space="preserve">"/korr. Pers. </t>
  </si>
  <si>
    <t xml:space="preserve">Kosten/Belagstag </t>
  </si>
  <si>
    <t xml:space="preserve">Kosten/Pflegetag </t>
  </si>
  <si>
    <t xml:space="preserve">Kosten/tats. Bett </t>
  </si>
  <si>
    <t xml:space="preserve">Kosten/system. Bett </t>
  </si>
  <si>
    <t>Basisdaten Tirol 2004</t>
  </si>
  <si>
    <t>amb. Patient/innen</t>
  </si>
  <si>
    <t>Personalkosten</t>
  </si>
  <si>
    <t>Personalkosten/VZÄ</t>
  </si>
  <si>
    <t>Beschäftigte (Vollzeitäqu.)</t>
  </si>
  <si>
    <t>Basisdaten Tirol 2005</t>
  </si>
  <si>
    <t>Basisdaten Tirol 2006</t>
  </si>
  <si>
    <t xml:space="preserve">LKH Inns-
bruck </t>
  </si>
  <si>
    <t>LKH Hoch-
zirl</t>
  </si>
  <si>
    <t>BKH
Schwaz</t>
  </si>
  <si>
    <t>BKH St.
Johann</t>
  </si>
  <si>
    <t>KH Kitz-
bühel</t>
  </si>
  <si>
    <t>TIROL ohne
sonderkrank.</t>
  </si>
  <si>
    <t>TIROL
gesamt</t>
  </si>
  <si>
    <t>stationäre PatientInnen</t>
  </si>
  <si>
    <t>amb. PatientInnen</t>
  </si>
  <si>
    <r>
      <t>1)</t>
    </r>
    <r>
      <rPr>
        <sz val="7"/>
        <rFont val="Times New Roman"/>
        <family val="1"/>
      </rPr>
      <t xml:space="preserve"> Berechnung erfolgte mit den Belagstagen und tats. Betten</t>
    </r>
  </si>
  <si>
    <t>Ø Auslastung 1)</t>
  </si>
  <si>
    <t>Basisdaten Tirol 2007</t>
  </si>
  <si>
    <t xml:space="preserve">LKH
Innsbruck </t>
  </si>
  <si>
    <t>Tirol ohne
Sonder-KA</t>
  </si>
  <si>
    <t>Tirol
Gesamt</t>
  </si>
  <si>
    <t>1) Berechnung erfolgte mit den Belagstagen und tats. Betten</t>
  </si>
  <si>
    <t>Basisdaten Tirol 2008</t>
  </si>
  <si>
    <t>sytemisierte Betten</t>
  </si>
  <si>
    <t>tatsächliche betten</t>
  </si>
  <si>
    <t>Aufnahmen gesamt</t>
  </si>
  <si>
    <t>Basisdaten Tirol 2009</t>
  </si>
  <si>
    <t>Basisdaten Tirol 2010</t>
  </si>
  <si>
    <t>LKH
Innsbruck</t>
  </si>
  <si>
    <t>BKH
St Johann</t>
  </si>
  <si>
    <t>Systemisierte Betten</t>
  </si>
  <si>
    <t>Tatsächliche Betten</t>
  </si>
  <si>
    <t>Belagstage*</t>
  </si>
  <si>
    <t>Prozentanteil Nulltagesfälle*</t>
  </si>
  <si>
    <t>Belagstage/Fall</t>
  </si>
  <si>
    <t>Ambulanzfrequenzen - amb. Pat.</t>
  </si>
  <si>
    <t>Ambulanzfrequenzen - stat. Pat.</t>
  </si>
  <si>
    <t>Personal (Vollzeitäquivalent)</t>
  </si>
  <si>
    <t>Gesamtkosten/System. Bett</t>
  </si>
  <si>
    <t>Gesamtkosten/Tatsächl. Bett</t>
  </si>
  <si>
    <t>Gesamtkosten/Pflegetag</t>
  </si>
  <si>
    <t>Gesamtkosten/Belagstag</t>
  </si>
  <si>
    <t>LDF-Punkte*</t>
  </si>
  <si>
    <t xml:space="preserve">LDF-Punkte/Belagstag </t>
  </si>
  <si>
    <t>LDF-Punkte/Fall</t>
  </si>
  <si>
    <t xml:space="preserve">Datenquelle: KDok Jahresmeldung; mit * gekennzeichnete Werte lt. endgültiger LKF-Jahresmeldung </t>
  </si>
  <si>
    <t>1) Entlassungen</t>
  </si>
  <si>
    <t>4) Stationäre Fälle mit Aufnahme und Entlassung am selben Tag</t>
  </si>
  <si>
    <t>2) Ermittelt aus Belagstagen zuzüglich Entlassungen</t>
  </si>
  <si>
    <t>5) Belagstage/365</t>
  </si>
  <si>
    <t>6) Berechnung erfolgt mit den Belagstagen, tatsächlichen Betten und 365 Tagen</t>
  </si>
  <si>
    <t xml:space="preserve">     Krankenanstalt eliminiert. Die Ermittlung erfolgt anhand der Patienten-Identifikationsnummer</t>
  </si>
  <si>
    <t>7) Bei der Ermittlung der Kennzahl werden Mehrfachfrequenzen der selben Person auf der</t>
  </si>
  <si>
    <t xml:space="preserve">     der jeweiligen Krankenanstalt</t>
  </si>
  <si>
    <t xml:space="preserve">     jeweiligen Ambulanz eliminiert.</t>
  </si>
  <si>
    <r>
      <t xml:space="preserve">Stationäre Fälle* </t>
    </r>
    <r>
      <rPr>
        <vertAlign val="superscript"/>
        <sz val="8"/>
        <color indexed="8"/>
        <rFont val="Calibri"/>
        <family val="2"/>
      </rPr>
      <t>1)</t>
    </r>
  </si>
  <si>
    <r>
      <t xml:space="preserve">Pflegetage* </t>
    </r>
    <r>
      <rPr>
        <vertAlign val="superscript"/>
        <sz val="8"/>
        <color indexed="8"/>
        <rFont val="Calibri"/>
        <family val="2"/>
      </rPr>
      <t>2)</t>
    </r>
  </si>
  <si>
    <r>
      <t xml:space="preserve">Sonderklasse Pflegetage </t>
    </r>
    <r>
      <rPr>
        <vertAlign val="superscript"/>
        <sz val="8"/>
        <color indexed="8"/>
        <rFont val="Calibri"/>
        <family val="2"/>
      </rPr>
      <t>2)</t>
    </r>
  </si>
  <si>
    <r>
      <t xml:space="preserve">Stationäre Patienten* </t>
    </r>
    <r>
      <rPr>
        <vertAlign val="superscript"/>
        <sz val="8"/>
        <color indexed="8"/>
        <rFont val="Calibri"/>
        <family val="2"/>
      </rPr>
      <t>3)</t>
    </r>
  </si>
  <si>
    <r>
      <t xml:space="preserve">Nulltagesfälle* </t>
    </r>
    <r>
      <rPr>
        <vertAlign val="superscript"/>
        <sz val="8"/>
        <color indexed="8"/>
        <rFont val="Calibri"/>
        <family val="2"/>
      </rPr>
      <t>4)</t>
    </r>
  </si>
  <si>
    <r>
      <t xml:space="preserve">Durchschnittsbelag </t>
    </r>
    <r>
      <rPr>
        <vertAlign val="superscript"/>
        <sz val="8"/>
        <color indexed="8"/>
        <rFont val="Calibri"/>
        <family val="2"/>
      </rPr>
      <t>5)</t>
    </r>
  </si>
  <si>
    <r>
      <t xml:space="preserve">Auslastung </t>
    </r>
    <r>
      <rPr>
        <vertAlign val="superscript"/>
        <sz val="8"/>
        <color indexed="8"/>
        <rFont val="Calibri"/>
        <family val="2"/>
      </rPr>
      <t>6)</t>
    </r>
  </si>
  <si>
    <r>
      <t xml:space="preserve">Auslastung inkl. Nulltagesfälle </t>
    </r>
    <r>
      <rPr>
        <vertAlign val="superscript"/>
        <sz val="8"/>
        <color indexed="8"/>
        <rFont val="Calibri"/>
        <family val="2"/>
      </rPr>
      <t>6)</t>
    </r>
  </si>
  <si>
    <r>
      <t xml:space="preserve">Ambulante Patienten </t>
    </r>
    <r>
      <rPr>
        <vertAlign val="superscript"/>
        <sz val="8"/>
        <color indexed="8"/>
        <rFont val="Calibri"/>
        <family val="2"/>
      </rPr>
      <t>7)</t>
    </r>
  </si>
  <si>
    <t>Basisdaten Tirol 2011</t>
  </si>
  <si>
    <t>LKH
Hall</t>
  </si>
  <si>
    <t>BKH 
Schwaz</t>
  </si>
  <si>
    <t>BKH 
Kufstein</t>
  </si>
  <si>
    <t>BKH 
St. Johann</t>
  </si>
  <si>
    <t>BKH 
Lienz</t>
  </si>
  <si>
    <t>BKH 
Reutte</t>
  </si>
  <si>
    <t>KH 
Zams</t>
  </si>
  <si>
    <t>1) Entlassungen + Verstorbene</t>
  </si>
  <si>
    <t>2) Ermittelt aus Belagstagen zuzüglich stationärer Fälle (Entlassungen)</t>
  </si>
  <si>
    <t>7) Bei der Ermittlung der Kennzahl werden Mehrfachfrequenzen derselben Person</t>
  </si>
  <si>
    <t xml:space="preserve">     auf der jeweiligen Ambulanz eliminiert.</t>
  </si>
  <si>
    <t xml:space="preserve">Quelle: ATLR: Abt. Krankenanstalten - Krankenanstalten-Dokumentation (KDok Jahresmeldung); mit * gekennzeichnete Werte lt. endgültiger LKF-Jahresmeldung </t>
  </si>
  <si>
    <t>Basisdaten Tirol 2012</t>
  </si>
  <si>
    <r>
      <t xml:space="preserve">Stationäre Fälle </t>
    </r>
    <r>
      <rPr>
        <vertAlign val="superscript"/>
        <sz val="8"/>
        <color indexed="8"/>
        <rFont val="Calibri"/>
        <family val="2"/>
      </rPr>
      <t>1)</t>
    </r>
  </si>
  <si>
    <r>
      <t xml:space="preserve">Belagstage </t>
    </r>
    <r>
      <rPr>
        <vertAlign val="superscript"/>
        <sz val="8"/>
        <color indexed="8"/>
        <rFont val="Calibri"/>
        <family val="2"/>
      </rPr>
      <t>2)</t>
    </r>
  </si>
  <si>
    <r>
      <t xml:space="preserve">Pflegetage </t>
    </r>
    <r>
      <rPr>
        <vertAlign val="superscript"/>
        <sz val="8"/>
        <color indexed="8"/>
        <rFont val="Calibri"/>
        <family val="2"/>
      </rPr>
      <t>3)</t>
    </r>
  </si>
  <si>
    <r>
      <t xml:space="preserve">Sonderklasse Pflegetage </t>
    </r>
    <r>
      <rPr>
        <vertAlign val="superscript"/>
        <sz val="8"/>
        <color indexed="8"/>
        <rFont val="Calibri"/>
        <family val="2"/>
      </rPr>
      <t>3)</t>
    </r>
  </si>
  <si>
    <r>
      <t xml:space="preserve">Stationäre Patienten </t>
    </r>
    <r>
      <rPr>
        <vertAlign val="superscript"/>
        <sz val="8"/>
        <color indexed="8"/>
        <rFont val="Calibri"/>
        <family val="2"/>
      </rPr>
      <t>4)</t>
    </r>
  </si>
  <si>
    <r>
      <t xml:space="preserve">Nulltagesfälle </t>
    </r>
    <r>
      <rPr>
        <vertAlign val="superscript"/>
        <sz val="8"/>
        <color indexed="8"/>
        <rFont val="Calibri"/>
        <family val="2"/>
      </rPr>
      <t>5)</t>
    </r>
  </si>
  <si>
    <t>Prozentanteil Nulltagesfälle</t>
  </si>
  <si>
    <r>
      <t xml:space="preserve">Durchschnittsbelag </t>
    </r>
    <r>
      <rPr>
        <vertAlign val="superscript"/>
        <sz val="8"/>
        <color indexed="8"/>
        <rFont val="Calibri"/>
        <family val="2"/>
      </rPr>
      <t>6)</t>
    </r>
  </si>
  <si>
    <r>
      <t xml:space="preserve">Auslastung </t>
    </r>
    <r>
      <rPr>
        <vertAlign val="superscript"/>
        <sz val="8"/>
        <color indexed="8"/>
        <rFont val="Calibri"/>
        <family val="2"/>
      </rPr>
      <t>7)</t>
    </r>
  </si>
  <si>
    <r>
      <t xml:space="preserve">Auslastung inkl. Nulltagesfälle </t>
    </r>
    <r>
      <rPr>
        <vertAlign val="superscript"/>
        <sz val="8"/>
        <color indexed="8"/>
        <rFont val="Calibri"/>
        <family val="2"/>
      </rPr>
      <t>7)</t>
    </r>
  </si>
  <si>
    <r>
      <t xml:space="preserve">Ambulante Patienten </t>
    </r>
    <r>
      <rPr>
        <vertAlign val="superscript"/>
        <sz val="8"/>
        <color indexed="8"/>
        <rFont val="Calibri"/>
        <family val="2"/>
      </rPr>
      <t>8)</t>
    </r>
  </si>
  <si>
    <t>LDF-Punkte</t>
  </si>
  <si>
    <t>5) Stationäre Fälle mit Aufnahme und Entlassung am selben Tag</t>
  </si>
  <si>
    <t>6) Belagstage/365</t>
  </si>
  <si>
    <t>7) Berechnung erfolgt mit den Belagstagen, tatsächlichen Betten und 365 Tagen</t>
  </si>
  <si>
    <t>8) Bei der Ermittlung der Kennzahl werden Mehrfachfrequenzen derselben Person</t>
  </si>
  <si>
    <t>3) Ermittelt aus Belagstagen zuzüglich stationärer Fälle (Entlassungen + Verstorbene)</t>
  </si>
  <si>
    <t>Basisdaten Tirol 2013</t>
  </si>
  <si>
    <t>Quelle: ATLR: Abt. Gesundheitsrecht und Krankenanstalten - Krankenanstalten-Dokumentation (KDok Jahresmeldung)</t>
  </si>
  <si>
    <t>2) Summe der Mitternachtsstände aller PatientInnen mit Entlassungsdatum zw. 01.01.2013 und 31.12.2013</t>
  </si>
  <si>
    <t>Basisdaten Tirol 2014</t>
  </si>
  <si>
    <t>Gesamtkosten/syst. Bett</t>
  </si>
  <si>
    <t>Gesamtkosten/tats. Bett</t>
  </si>
  <si>
    <t>2) Summe der Mitternachtsstände aller PatientInnen mit Entlassungsdatum zw. 01.01.2014 und 31.12.2014</t>
  </si>
  <si>
    <t xml:space="preserve">     der jeweiligen Krankenanstalt.</t>
  </si>
  <si>
    <t>Basisdaten Tirol 2015</t>
  </si>
  <si>
    <t>LKH
Hochzirl - Natters</t>
  </si>
  <si>
    <t>2) Summe der Mitternachtsstände aller PatientInnen mit Entlassungsdatum zwischen 01.01.2015 und 31.12.2015</t>
  </si>
  <si>
    <t>7) Berechnung erfolgt mit den Belagstagen, tatsächlichen Betten und 365</t>
  </si>
  <si>
    <t xml:space="preserve">     Tagen</t>
  </si>
  <si>
    <t>8) Bei der Ermittlung der Kennzahl werden Mehrfachfrequenzen derselben</t>
  </si>
  <si>
    <t xml:space="preserve">     Person auf der jeweiligen Ambulanz eliminiert.</t>
  </si>
  <si>
    <r>
      <t>Stationäre Fälle</t>
    </r>
    <r>
      <rPr>
        <vertAlign val="superscript"/>
        <sz val="8"/>
        <color indexed="8"/>
        <rFont val="Calibri"/>
        <family val="2"/>
      </rPr>
      <t xml:space="preserve"> 1)</t>
    </r>
  </si>
  <si>
    <r>
      <t>Belagstage</t>
    </r>
    <r>
      <rPr>
        <vertAlign val="superscript"/>
        <sz val="8"/>
        <color indexed="8"/>
        <rFont val="Calibri"/>
        <family val="2"/>
      </rPr>
      <t xml:space="preserve"> 2)</t>
    </r>
  </si>
  <si>
    <r>
      <t>Pflegetage</t>
    </r>
    <r>
      <rPr>
        <vertAlign val="superscript"/>
        <sz val="8"/>
        <color indexed="8"/>
        <rFont val="Calibri"/>
        <family val="2"/>
      </rPr>
      <t xml:space="preserve"> 3)</t>
    </r>
  </si>
  <si>
    <r>
      <t xml:space="preserve">Stationäre PatientInnen </t>
    </r>
    <r>
      <rPr>
        <vertAlign val="superscript"/>
        <sz val="8"/>
        <color indexed="8"/>
        <rFont val="Calibri"/>
        <family val="2"/>
      </rPr>
      <t>4)</t>
    </r>
  </si>
  <si>
    <r>
      <t>Auslastung</t>
    </r>
    <r>
      <rPr>
        <vertAlign val="superscript"/>
        <sz val="8"/>
        <color indexed="8"/>
        <rFont val="Calibri"/>
        <family val="2"/>
      </rPr>
      <t xml:space="preserve"> 7)</t>
    </r>
  </si>
  <si>
    <r>
      <t>Auslastung inkl. Nulltagesfälle</t>
    </r>
    <r>
      <rPr>
        <vertAlign val="superscript"/>
        <sz val="8"/>
        <color indexed="8"/>
        <rFont val="Calibri"/>
        <family val="2"/>
      </rPr>
      <t xml:space="preserve"> 7)</t>
    </r>
  </si>
  <si>
    <r>
      <t>Ambulante PatientInnen</t>
    </r>
    <r>
      <rPr>
        <vertAlign val="superscript"/>
        <sz val="8"/>
        <color indexed="8"/>
        <rFont val="Calibri"/>
        <family val="2"/>
      </rPr>
      <t xml:space="preserve"> 8)</t>
    </r>
  </si>
  <si>
    <r>
      <t>1)</t>
    </r>
    <r>
      <rPr>
        <sz val="8"/>
        <rFont val="Calibri"/>
        <family val="2"/>
      </rPr>
      <t xml:space="preserve"> Berechnung erfolgte mit den Belagstagen und tats. Betten</t>
    </r>
  </si>
  <si>
    <r>
      <t xml:space="preserve">korrigierte Beschäftigte </t>
    </r>
    <r>
      <rPr>
        <vertAlign val="superscript"/>
        <sz val="8"/>
        <rFont val="Calibri"/>
        <family val="2"/>
      </rPr>
      <t>1)</t>
    </r>
  </si>
  <si>
    <r>
      <t xml:space="preserve">Ø Auslastung </t>
    </r>
    <r>
      <rPr>
        <vertAlign val="superscript"/>
        <sz val="8"/>
        <rFont val="Calibri"/>
        <family val="2"/>
      </rPr>
      <t>2)</t>
    </r>
  </si>
  <si>
    <r>
      <t>2)</t>
    </r>
    <r>
      <rPr>
        <sz val="8"/>
        <rFont val="Calibri"/>
        <family val="2"/>
      </rPr>
      <t xml:space="preserve"> in Euro</t>
    </r>
  </si>
  <si>
    <r>
      <t>2)</t>
    </r>
    <r>
      <rPr>
        <sz val="8"/>
        <rFont val="Calibri"/>
        <family val="2"/>
      </rPr>
      <t xml:space="preserve"> in Schilling</t>
    </r>
  </si>
  <si>
    <r>
      <t xml:space="preserve">Ø Auslastung </t>
    </r>
    <r>
      <rPr>
        <vertAlign val="superscript"/>
        <sz val="8"/>
        <rFont val="Calibri"/>
        <family val="2"/>
      </rPr>
      <t>1)</t>
    </r>
  </si>
  <si>
    <t>Basisdaten Tirol 2016</t>
  </si>
  <si>
    <t>2) Summe der Mitternachtsstände aller PatientInnen mit Entlassungsdatum zw. 01.01.2016 und 31.12.2016</t>
  </si>
  <si>
    <r>
      <t xml:space="preserve">LKH Inns-
bruck </t>
    </r>
    <r>
      <rPr>
        <b/>
        <vertAlign val="superscript"/>
        <sz val="8"/>
        <rFont val="Calibri"/>
        <family val="2"/>
      </rPr>
      <t>1)</t>
    </r>
  </si>
  <si>
    <t>2) Berechnung erfolgte mit den Belagstagen und tats. Betten</t>
  </si>
  <si>
    <t>1) Anmerkung zum LKH Innsbruck:
    Beim Vergleich der korrigierten Beschäftigten mit Vorjahren ist zu beachten, dass ab 2003 die mit der Holding-Funktion der TILAK befassten Mitarbeiter nicht mehr beim LKH Innsbruck enthalten sind.
    Im Jahr 2003 waren im Bereich TILAK-Holding 182 korr. Mitarbeiter beschäftigt.</t>
  </si>
  <si>
    <t>LKH Inns-
bruck</t>
  </si>
  <si>
    <t>BKH Wörgl</t>
  </si>
  <si>
    <r>
      <t xml:space="preserve">Ø Auslastung </t>
    </r>
    <r>
      <rPr>
        <vertAlign val="superscript"/>
        <sz val="8"/>
        <rFont val="Times New Roman"/>
        <family val="1"/>
      </rPr>
      <t>1)</t>
    </r>
  </si>
  <si>
    <r>
      <t xml:space="preserve">Gesamtkosten </t>
    </r>
    <r>
      <rPr>
        <vertAlign val="superscript"/>
        <sz val="8"/>
        <rFont val="Times New Roman"/>
        <family val="1"/>
      </rPr>
      <t>2)</t>
    </r>
  </si>
  <si>
    <r>
      <t xml:space="preserve">Kosten/system. Bett </t>
    </r>
    <r>
      <rPr>
        <vertAlign val="superscript"/>
        <sz val="8"/>
        <rFont val="Times New Roman"/>
        <family val="1"/>
      </rPr>
      <t>2)</t>
    </r>
  </si>
  <si>
    <r>
      <t xml:space="preserve">Kosten/tats. Bett </t>
    </r>
    <r>
      <rPr>
        <vertAlign val="superscript"/>
        <sz val="8"/>
        <rFont val="Times New Roman"/>
        <family val="1"/>
      </rPr>
      <t>2)</t>
    </r>
  </si>
  <si>
    <r>
      <t xml:space="preserve">Kosten/Pflegetag </t>
    </r>
    <r>
      <rPr>
        <vertAlign val="superscript"/>
        <sz val="8"/>
        <rFont val="Times New Roman"/>
        <family val="1"/>
      </rPr>
      <t>2)</t>
    </r>
  </si>
  <si>
    <r>
      <t xml:space="preserve">Kosten/Belagstag </t>
    </r>
    <r>
      <rPr>
        <vertAlign val="superscript"/>
        <sz val="8"/>
        <rFont val="Times New Roman"/>
        <family val="1"/>
      </rPr>
      <t>2)</t>
    </r>
  </si>
  <si>
    <r>
      <t xml:space="preserve">Pers.kosten </t>
    </r>
    <r>
      <rPr>
        <vertAlign val="superscript"/>
        <sz val="8"/>
        <rFont val="Times New Roman"/>
        <family val="1"/>
      </rPr>
      <t>2)</t>
    </r>
  </si>
  <si>
    <r>
      <t xml:space="preserve">"/korr. Pers. </t>
    </r>
    <r>
      <rPr>
        <vertAlign val="superscript"/>
        <sz val="8"/>
        <rFont val="Times New Roman"/>
        <family val="1"/>
      </rPr>
      <t>2)</t>
    </r>
  </si>
  <si>
    <t>Basisdaten Tirol 2017</t>
  </si>
  <si>
    <t>2) Summe der Mitternachtsstände aller PatientInnen mit Entlassungsdatum zw. 01.01.2017 und 31.12.2017</t>
  </si>
  <si>
    <t>4) Mit der Kennzahl "PatientInnen" werden Mehrfachaufenthalte von Personen in derselben</t>
  </si>
  <si>
    <t>Basisdaten Tirol 2018</t>
  </si>
  <si>
    <t>2) Summe der Mitternachtsstände aller PatientInnen mit Entlassungsdatum zw. 01.01.2018 und 31.12.2018</t>
  </si>
  <si>
    <t>Basisdaten Tirol 2019</t>
  </si>
  <si>
    <t>2) Summe der Mitternachtsstände aller PatientInnen mit Entlassungsdatum zw. 01.01.2019 und 31.12.2019</t>
  </si>
  <si>
    <t>Basisdaten Tirol 2020</t>
  </si>
  <si>
    <t>LDF-Punkte stat.</t>
  </si>
  <si>
    <t xml:space="preserve">LDF-Punkte stat./Belagstag </t>
  </si>
  <si>
    <t>LDF-Punkte stat./Fall</t>
  </si>
  <si>
    <t>LDF-Punkte amb.</t>
  </si>
  <si>
    <t>LDF-Punkte amb./amb. Besuche</t>
  </si>
  <si>
    <t>2) Summe der Mitternachtsstände aller PatientInnen mit Entlassungsdatum zw. 01.01.2020 und 31.12.2020</t>
  </si>
  <si>
    <t>Quelle: ATLR: Abt. Gesundheitsrecht und Krankenanstalten - Krankenanstalten-Dokumentation (KDok Jahresmeldung und endgültige DLB Jahresmeldung)</t>
  </si>
  <si>
    <r>
      <t>Ambulante PatientInnen</t>
    </r>
    <r>
      <rPr>
        <vertAlign val="superscript"/>
        <sz val="8"/>
        <color indexed="8"/>
        <rFont val="Calibri"/>
        <family val="2"/>
      </rPr>
      <t xml:space="preserve"> 11)</t>
    </r>
  </si>
  <si>
    <t>11) Bei der Ermittlung der Kennzahl werden Mehrfachfrequenzen derselben Person</t>
  </si>
  <si>
    <t xml:space="preserve">  9) Summe der Kostenstellenkontakte von ambulanten PatientInnen auf ambulanten Kostenstellen </t>
  </si>
  <si>
    <t>10) Summe der Kostenstellenkontakte von stationären PatientInnen auf ambulanten Kostenstellen</t>
  </si>
  <si>
    <t xml:space="preserve">  7) Berechnung erfolgt mit den Belagstagen, tatsächlichen Betten und 365 Tagen</t>
  </si>
  <si>
    <t xml:space="preserve">       auf der jeweiligen Ambulanz eliminiert.</t>
  </si>
  <si>
    <t xml:space="preserve">  8) Summe der ambulanten Krankenanstaltenkontakte unabhängig von der Anzahl der frequentierten</t>
  </si>
  <si>
    <t xml:space="preserve">       ambulanten Kostenstellen (Tagesklammer auf Grundlage der ambulanten DLB-Daten)</t>
  </si>
  <si>
    <r>
      <t xml:space="preserve">Ambulante Besuche </t>
    </r>
    <r>
      <rPr>
        <vertAlign val="superscript"/>
        <sz val="8"/>
        <color indexed="8"/>
        <rFont val="Calibri"/>
        <family val="2"/>
      </rPr>
      <t>8)</t>
    </r>
  </si>
  <si>
    <r>
      <t xml:space="preserve">Ambulanzfrequenzen - amb. Pat. </t>
    </r>
    <r>
      <rPr>
        <vertAlign val="superscript"/>
        <sz val="8"/>
        <color indexed="8"/>
        <rFont val="Calibri"/>
        <family val="2"/>
      </rPr>
      <t>9)</t>
    </r>
  </si>
  <si>
    <r>
      <t xml:space="preserve">Ambulanzfrequenzen - stat. Pat. </t>
    </r>
    <r>
      <rPr>
        <vertAlign val="superscript"/>
        <sz val="8"/>
        <color indexed="8"/>
        <rFont val="Calibri"/>
        <family val="2"/>
      </rPr>
      <t>10)</t>
    </r>
  </si>
  <si>
    <t>Basisdaten Tirol 2021</t>
  </si>
  <si>
    <t>2) Summe der Mitternachtsstände aller PatientInnen mit Entlassungsdatum zw. 01.01.2021 und 31.12.2021</t>
  </si>
  <si>
    <t>Basisdaten Tirol 2022</t>
  </si>
  <si>
    <t>2) Summe der Mitternachtsstände aller PatientInnen mit Entlassungsdatum zw. 01.01.2022 und 31.12.2022</t>
  </si>
  <si>
    <t>2) Summe der Mitternachtsstände aller PatientInnen mit Entlassungsdatum zw. 01.01.2023 und 31.12.2023</t>
  </si>
  <si>
    <t>Basisdaten Tirol 2023</t>
  </si>
  <si>
    <t>Basisdaten Tirol 2024</t>
  </si>
  <si>
    <t>2) Summe der Mitternachtsstände aller PatientInnen mit Entlassungsdatum zw. 01.01.2024 und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</si>
</sst>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&quot;%&quot;"/>
    <numFmt numFmtId="166" formatCode="0.0%"/>
    <numFmt numFmtId="167" formatCode="0.0"/>
  </numFmts>
  <fonts count="50" x14ac:knownFonts="1">
    <font>
      <sz val="11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name val="Arial"/>
      <family val="2"/>
    </font>
    <font>
      <sz val="8"/>
      <name val="Times New Roman"/>
      <family val="1"/>
    </font>
    <font>
      <sz val="7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vertAlign val="superscript"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  <font>
      <vertAlign val="superscript"/>
      <sz val="8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b/>
      <sz val="10"/>
      <color indexed="10"/>
      <name val="Calibri"/>
      <family val="2"/>
    </font>
    <font>
      <vertAlign val="superscript"/>
      <sz val="8"/>
      <name val="Calibri"/>
      <family val="2"/>
    </font>
    <font>
      <b/>
      <vertAlign val="superscript"/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8"/>
      <color theme="1"/>
      <name val="Calibri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8"/>
      <name val="Times New Roman"/>
      <family val="1"/>
    </font>
    <font>
      <b/>
      <sz val="10"/>
      <name val="Arial"/>
      <family val="2"/>
    </font>
    <font>
      <b/>
      <sz val="14"/>
      <name val="Arial"/>
      <family val="2"/>
    </font>
    <font>
      <sz val="10"/>
      <color theme="1"/>
      <name val="Tahoma"/>
      <family val="2"/>
    </font>
    <font>
      <b/>
      <sz val="14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theme="1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1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theme="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medium">
        <color indexed="64"/>
      </right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1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20" borderId="1" applyNumberFormat="0" applyAlignment="0" applyProtection="0"/>
    <xf numFmtId="0" fontId="15" fillId="20" borderId="2" applyNumberFormat="0" applyAlignment="0" applyProtection="0"/>
    <xf numFmtId="0" fontId="16" fillId="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40" fontId="4" fillId="0" borderId="0" applyFont="0" applyFill="0" applyBorder="0" applyAlignment="0" applyProtection="0"/>
    <xf numFmtId="0" fontId="20" fillId="21" borderId="0" applyNumberFormat="0" applyBorder="0" applyAlignment="0" applyProtection="0"/>
    <xf numFmtId="0" fontId="12" fillId="22" borderId="4" applyNumberFormat="0" applyFont="0" applyAlignment="0" applyProtection="0"/>
    <xf numFmtId="9" fontId="4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1" fillId="3" borderId="0" applyNumberFormat="0" applyBorder="0" applyAlignment="0" applyProtection="0"/>
    <xf numFmtId="0" fontId="37" fillId="0" borderId="0"/>
    <xf numFmtId="0" fontId="8" fillId="0" borderId="0"/>
    <xf numFmtId="0" fontId="10" fillId="0" borderId="0"/>
    <xf numFmtId="0" fontId="12" fillId="0" borderId="0"/>
    <xf numFmtId="0" fontId="22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8" applyNumberFormat="0" applyFill="0" applyAlignment="0" applyProtection="0"/>
    <xf numFmtId="0" fontId="27" fillId="0" borderId="0" applyNumberFormat="0" applyFill="0" applyBorder="0" applyAlignment="0" applyProtection="0"/>
    <xf numFmtId="0" fontId="28" fillId="23" borderId="9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8" fillId="27" borderId="0">
      <protection locked="0"/>
    </xf>
    <xf numFmtId="0" fontId="8" fillId="28" borderId="30">
      <alignment horizontal="center" vertical="center"/>
      <protection locked="0"/>
    </xf>
    <xf numFmtId="0" fontId="8" fillId="29" borderId="0">
      <protection locked="0"/>
    </xf>
    <xf numFmtId="0" fontId="46" fillId="28" borderId="0">
      <alignment vertical="center"/>
      <protection locked="0"/>
    </xf>
    <xf numFmtId="0" fontId="46" fillId="0" borderId="0">
      <protection locked="0"/>
    </xf>
    <xf numFmtId="0" fontId="47" fillId="0" borderId="0">
      <protection locked="0"/>
    </xf>
    <xf numFmtId="9" fontId="1" fillId="0" borderId="0" applyFont="0" applyFill="0" applyBorder="0" applyAlignment="0" applyProtection="0"/>
    <xf numFmtId="0" fontId="8" fillId="28" borderId="31">
      <alignment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8" fillId="0" borderId="0">
      <protection locked="0"/>
    </xf>
    <xf numFmtId="0" fontId="1" fillId="0" borderId="0"/>
    <xf numFmtId="0" fontId="8" fillId="27" borderId="0">
      <protection locked="0"/>
    </xf>
  </cellStyleXfs>
  <cellXfs count="105">
    <xf numFmtId="0" fontId="0" fillId="0" borderId="0" xfId="0"/>
    <xf numFmtId="0" fontId="12" fillId="0" borderId="0" xfId="39" applyFont="1" applyAlignment="1">
      <alignment vertical="center"/>
    </xf>
    <xf numFmtId="0" fontId="38" fillId="0" borderId="0" xfId="37" applyFont="1" applyAlignment="1">
      <alignment vertical="center"/>
    </xf>
    <xf numFmtId="0" fontId="34" fillId="0" borderId="0" xfId="37" applyFont="1" applyAlignment="1">
      <alignment vertical="center"/>
    </xf>
    <xf numFmtId="0" fontId="39" fillId="0" borderId="0" xfId="0" applyFont="1" applyAlignment="1">
      <alignment vertical="center"/>
    </xf>
    <xf numFmtId="0" fontId="29" fillId="0" borderId="10" xfId="39" applyFont="1" applyFill="1" applyBorder="1" applyAlignment="1">
      <alignment horizontal="center" vertical="center" wrapText="1"/>
    </xf>
    <xf numFmtId="0" fontId="29" fillId="0" borderId="11" xfId="39" applyFont="1" applyFill="1" applyBorder="1" applyAlignment="1">
      <alignment horizontal="center" vertical="center" wrapText="1"/>
    </xf>
    <xf numFmtId="0" fontId="40" fillId="0" borderId="0" xfId="37" applyFont="1" applyAlignment="1">
      <alignment vertical="center"/>
    </xf>
    <xf numFmtId="3" fontId="30" fillId="0" borderId="18" xfId="39" applyNumberFormat="1" applyFont="1" applyBorder="1" applyAlignment="1">
      <alignment vertical="center"/>
    </xf>
    <xf numFmtId="3" fontId="30" fillId="0" borderId="19" xfId="39" applyNumberFormat="1" applyFont="1" applyBorder="1" applyAlignment="1">
      <alignment vertical="center"/>
    </xf>
    <xf numFmtId="3" fontId="30" fillId="0" borderId="20" xfId="39" applyNumberFormat="1" applyFont="1" applyBorder="1" applyAlignment="1">
      <alignment vertical="center"/>
    </xf>
    <xf numFmtId="3" fontId="30" fillId="0" borderId="21" xfId="39" applyNumberFormat="1" applyFont="1" applyBorder="1" applyAlignment="1">
      <alignment vertical="center"/>
    </xf>
    <xf numFmtId="3" fontId="30" fillId="26" borderId="20" xfId="39" applyNumberFormat="1" applyFont="1" applyFill="1" applyBorder="1" applyAlignment="1">
      <alignment vertical="center"/>
    </xf>
    <xf numFmtId="3" fontId="30" fillId="26" borderId="21" xfId="39" applyNumberFormat="1" applyFont="1" applyFill="1" applyBorder="1" applyAlignment="1">
      <alignment vertical="center"/>
    </xf>
    <xf numFmtId="0" fontId="40" fillId="26" borderId="0" xfId="37" applyFont="1" applyFill="1" applyAlignment="1">
      <alignment vertical="center"/>
    </xf>
    <xf numFmtId="166" fontId="30" fillId="0" borderId="20" xfId="35" applyNumberFormat="1" applyFont="1" applyBorder="1" applyAlignment="1">
      <alignment vertical="center"/>
    </xf>
    <xf numFmtId="166" fontId="30" fillId="0" borderId="21" xfId="35" applyNumberFormat="1" applyFont="1" applyBorder="1" applyAlignment="1">
      <alignment vertical="center"/>
    </xf>
    <xf numFmtId="3" fontId="40" fillId="0" borderId="0" xfId="37" applyNumberFormat="1" applyFont="1" applyAlignment="1">
      <alignment vertical="center"/>
    </xf>
    <xf numFmtId="165" fontId="30" fillId="0" borderId="20" xfId="39" applyNumberFormat="1" applyFont="1" applyFill="1" applyBorder="1" applyAlignment="1">
      <alignment vertical="center"/>
    </xf>
    <xf numFmtId="165" fontId="30" fillId="0" borderId="21" xfId="39" applyNumberFormat="1" applyFont="1" applyFill="1" applyBorder="1" applyAlignment="1">
      <alignment vertical="center"/>
    </xf>
    <xf numFmtId="3" fontId="30" fillId="0" borderId="20" xfId="39" applyNumberFormat="1" applyFont="1" applyFill="1" applyBorder="1" applyAlignment="1">
      <alignment vertical="center"/>
    </xf>
    <xf numFmtId="3" fontId="30" fillId="0" borderId="21" xfId="39" applyNumberFormat="1" applyFont="1" applyFill="1" applyBorder="1" applyAlignment="1">
      <alignment vertical="center"/>
    </xf>
    <xf numFmtId="164" fontId="30" fillId="0" borderId="20" xfId="39" applyNumberFormat="1" applyFont="1" applyFill="1" applyBorder="1" applyAlignment="1">
      <alignment vertical="center"/>
    </xf>
    <xf numFmtId="164" fontId="30" fillId="0" borderId="21" xfId="39" applyNumberFormat="1" applyFont="1" applyFill="1" applyBorder="1" applyAlignment="1">
      <alignment vertical="center"/>
    </xf>
    <xf numFmtId="0" fontId="30" fillId="0" borderId="0" xfId="39" applyFont="1" applyAlignment="1">
      <alignment vertical="center"/>
    </xf>
    <xf numFmtId="0" fontId="30" fillId="0" borderId="0" xfId="39" applyFont="1" applyFill="1" applyBorder="1" applyAlignment="1">
      <alignment horizontal="left" vertical="center"/>
    </xf>
    <xf numFmtId="0" fontId="32" fillId="0" borderId="0" xfId="39" applyFont="1" applyFill="1" applyBorder="1" applyAlignment="1">
      <alignment horizontal="left" vertical="center"/>
    </xf>
    <xf numFmtId="0" fontId="29" fillId="0" borderId="14" xfId="39" applyFont="1" applyFill="1" applyBorder="1" applyAlignment="1">
      <alignment vertical="center" wrapText="1"/>
    </xf>
    <xf numFmtId="0" fontId="30" fillId="0" borderId="22" xfId="39" applyFont="1" applyBorder="1" applyAlignment="1">
      <alignment horizontal="left" vertical="center"/>
    </xf>
    <xf numFmtId="0" fontId="30" fillId="0" borderId="23" xfId="39" applyFont="1" applyBorder="1" applyAlignment="1">
      <alignment horizontal="left" vertical="center"/>
    </xf>
    <xf numFmtId="0" fontId="30" fillId="0" borderId="24" xfId="39" applyFont="1" applyBorder="1" applyAlignment="1">
      <alignment horizontal="left" vertical="center"/>
    </xf>
    <xf numFmtId="0" fontId="30" fillId="26" borderId="24" xfId="39" applyFont="1" applyFill="1" applyBorder="1" applyAlignment="1">
      <alignment horizontal="left" vertical="center"/>
    </xf>
    <xf numFmtId="0" fontId="30" fillId="0" borderId="24" xfId="39" applyFont="1" applyFill="1" applyBorder="1" applyAlignment="1">
      <alignment horizontal="left" vertical="center"/>
    </xf>
    <xf numFmtId="0" fontId="30" fillId="0" borderId="15" xfId="39" applyFont="1" applyFill="1" applyBorder="1" applyAlignment="1">
      <alignment horizontal="left" vertical="center"/>
    </xf>
    <xf numFmtId="3" fontId="30" fillId="0" borderId="25" xfId="39" applyNumberFormat="1" applyFont="1" applyBorder="1" applyAlignment="1">
      <alignment vertical="center"/>
    </xf>
    <xf numFmtId="3" fontId="30" fillId="0" borderId="26" xfId="39" applyNumberFormat="1" applyFont="1" applyBorder="1" applyAlignment="1">
      <alignment vertical="center"/>
    </xf>
    <xf numFmtId="3" fontId="30" fillId="25" borderId="20" xfId="39" applyNumberFormat="1" applyFont="1" applyFill="1" applyBorder="1" applyAlignment="1">
      <alignment vertical="center"/>
    </xf>
    <xf numFmtId="0" fontId="29" fillId="0" borderId="14" xfId="39" applyFont="1" applyFill="1" applyBorder="1" applyAlignment="1">
      <alignment horizontal="center" vertical="center" wrapText="1"/>
    </xf>
    <xf numFmtId="3" fontId="30" fillId="0" borderId="22" xfId="39" applyNumberFormat="1" applyFont="1" applyBorder="1" applyAlignment="1">
      <alignment vertical="center"/>
    </xf>
    <xf numFmtId="3" fontId="30" fillId="0" borderId="24" xfId="39" applyNumberFormat="1" applyFont="1" applyBorder="1" applyAlignment="1">
      <alignment vertical="center"/>
    </xf>
    <xf numFmtId="3" fontId="30" fillId="26" borderId="24" xfId="39" applyNumberFormat="1" applyFont="1" applyFill="1" applyBorder="1" applyAlignment="1">
      <alignment vertical="center"/>
    </xf>
    <xf numFmtId="166" fontId="30" fillId="0" borderId="24" xfId="35" applyNumberFormat="1" applyFont="1" applyBorder="1" applyAlignment="1">
      <alignment vertical="center"/>
    </xf>
    <xf numFmtId="165" fontId="30" fillId="0" borderId="24" xfId="39" applyNumberFormat="1" applyFont="1" applyFill="1" applyBorder="1" applyAlignment="1">
      <alignment vertical="center"/>
    </xf>
    <xf numFmtId="3" fontId="30" fillId="0" borderId="24" xfId="39" applyNumberFormat="1" applyFont="1" applyFill="1" applyBorder="1" applyAlignment="1">
      <alignment vertical="center"/>
    </xf>
    <xf numFmtId="164" fontId="30" fillId="0" borderId="24" xfId="39" applyNumberFormat="1" applyFont="1" applyFill="1" applyBorder="1" applyAlignment="1">
      <alignment vertical="center"/>
    </xf>
    <xf numFmtId="0" fontId="41" fillId="0" borderId="0" xfId="0" applyFont="1"/>
    <xf numFmtId="0" fontId="3" fillId="0" borderId="0" xfId="39" applyFont="1" applyAlignment="1">
      <alignment vertical="center"/>
    </xf>
    <xf numFmtId="10" fontId="38" fillId="0" borderId="0" xfId="34" applyNumberFormat="1" applyFont="1" applyAlignment="1">
      <alignment vertical="center"/>
    </xf>
    <xf numFmtId="167" fontId="40" fillId="0" borderId="0" xfId="37" applyNumberFormat="1" applyFont="1" applyAlignment="1">
      <alignment vertical="center"/>
    </xf>
    <xf numFmtId="0" fontId="8" fillId="0" borderId="0" xfId="38" applyAlignment="1">
      <alignment vertical="center"/>
    </xf>
    <xf numFmtId="0" fontId="12" fillId="0" borderId="0" xfId="40" applyAlignment="1">
      <alignment vertical="center"/>
    </xf>
    <xf numFmtId="0" fontId="29" fillId="0" borderId="16" xfId="40" applyFont="1" applyFill="1" applyBorder="1" applyAlignment="1">
      <alignment vertical="center" wrapText="1"/>
    </xf>
    <xf numFmtId="0" fontId="29" fillId="0" borderId="17" xfId="40" applyFont="1" applyFill="1" applyBorder="1" applyAlignment="1">
      <alignment horizontal="center" vertical="center" wrapText="1"/>
    </xf>
    <xf numFmtId="0" fontId="29" fillId="0" borderId="11" xfId="40" applyFont="1" applyFill="1" applyBorder="1" applyAlignment="1">
      <alignment horizontal="center" vertical="center" wrapText="1"/>
    </xf>
    <xf numFmtId="0" fontId="29" fillId="25" borderId="11" xfId="40" applyFont="1" applyFill="1" applyBorder="1" applyAlignment="1">
      <alignment horizontal="center" vertical="center" wrapText="1"/>
    </xf>
    <xf numFmtId="0" fontId="29" fillId="0" borderId="16" xfId="40" applyFont="1" applyFill="1" applyBorder="1" applyAlignment="1">
      <alignment horizontal="center" vertical="center" wrapText="1"/>
    </xf>
    <xf numFmtId="0" fontId="32" fillId="0" borderId="0" xfId="40" applyFont="1" applyFill="1" applyBorder="1" applyAlignment="1">
      <alignment horizontal="left" vertical="center"/>
    </xf>
    <xf numFmtId="0" fontId="30" fillId="0" borderId="0" xfId="40" applyFont="1" applyFill="1" applyBorder="1" applyAlignment="1">
      <alignment horizontal="left" vertical="center"/>
    </xf>
    <xf numFmtId="0" fontId="41" fillId="0" borderId="0" xfId="0" applyFont="1" applyAlignment="1">
      <alignment vertical="center"/>
    </xf>
    <xf numFmtId="0" fontId="9" fillId="25" borderId="0" xfId="0" applyFont="1" applyFill="1" applyAlignment="1">
      <alignment vertical="center"/>
    </xf>
    <xf numFmtId="3" fontId="9" fillId="25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11" fillId="24" borderId="0" xfId="0" applyFont="1" applyFill="1" applyAlignment="1">
      <alignment vertical="center"/>
    </xf>
    <xf numFmtId="0" fontId="5" fillId="24" borderId="0" xfId="0" applyFont="1" applyFill="1" applyAlignment="1">
      <alignment vertical="center"/>
    </xf>
    <xf numFmtId="0" fontId="9" fillId="24" borderId="0" xfId="0" applyFont="1" applyFill="1" applyAlignment="1">
      <alignment vertical="center"/>
    </xf>
    <xf numFmtId="3" fontId="9" fillId="24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43" fillId="0" borderId="0" xfId="0" applyFont="1"/>
    <xf numFmtId="0" fontId="44" fillId="0" borderId="0" xfId="0" applyFont="1" applyAlignment="1">
      <alignment vertical="center"/>
    </xf>
    <xf numFmtId="3" fontId="41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39" fillId="0" borderId="0" xfId="0" applyFont="1"/>
    <xf numFmtId="3" fontId="41" fillId="0" borderId="0" xfId="31" applyNumberFormat="1" applyFont="1" applyAlignment="1">
      <alignment vertical="center"/>
    </xf>
    <xf numFmtId="0" fontId="30" fillId="0" borderId="27" xfId="39" applyFont="1" applyFill="1" applyBorder="1" applyAlignment="1">
      <alignment horizontal="left" vertical="center"/>
    </xf>
    <xf numFmtId="0" fontId="29" fillId="0" borderId="10" xfId="40" applyFont="1" applyFill="1" applyBorder="1" applyAlignment="1">
      <alignment horizontal="center" vertical="center" wrapText="1"/>
    </xf>
    <xf numFmtId="0" fontId="29" fillId="0" borderId="14" xfId="40" applyFont="1" applyFill="1" applyBorder="1" applyAlignment="1">
      <alignment vertical="center" wrapText="1"/>
    </xf>
    <xf numFmtId="166" fontId="30" fillId="0" borderId="20" xfId="34" applyNumberFormat="1" applyFont="1" applyBorder="1" applyAlignment="1">
      <alignment vertical="center"/>
    </xf>
    <xf numFmtId="166" fontId="30" fillId="0" borderId="21" xfId="34" applyNumberFormat="1" applyFont="1" applyBorder="1" applyAlignment="1">
      <alignment vertical="center"/>
    </xf>
    <xf numFmtId="166" fontId="30" fillId="0" borderId="24" xfId="34" applyNumberFormat="1" applyFont="1" applyBorder="1" applyAlignment="1">
      <alignment vertical="center"/>
    </xf>
    <xf numFmtId="164" fontId="30" fillId="0" borderId="20" xfId="39" applyNumberFormat="1" applyFont="1" applyBorder="1" applyAlignment="1">
      <alignment vertical="center"/>
    </xf>
    <xf numFmtId="164" fontId="30" fillId="0" borderId="21" xfId="39" applyNumberFormat="1" applyFont="1" applyBorder="1" applyAlignment="1">
      <alignment vertical="center"/>
    </xf>
    <xf numFmtId="164" fontId="30" fillId="0" borderId="24" xfId="39" applyNumberFormat="1" applyFont="1" applyBorder="1" applyAlignment="1">
      <alignment vertical="center"/>
    </xf>
    <xf numFmtId="164" fontId="30" fillId="0" borderId="12" xfId="39" applyNumberFormat="1" applyFont="1" applyFill="1" applyBorder="1" applyAlignment="1">
      <alignment vertical="center"/>
    </xf>
    <xf numFmtId="164" fontId="30" fillId="0" borderId="13" xfId="39" applyNumberFormat="1" applyFont="1" applyFill="1" applyBorder="1" applyAlignment="1">
      <alignment vertical="center"/>
    </xf>
    <xf numFmtId="164" fontId="30" fillId="0" borderId="15" xfId="39" applyNumberFormat="1" applyFont="1" applyFill="1" applyBorder="1" applyAlignment="1">
      <alignment vertical="center"/>
    </xf>
    <xf numFmtId="164" fontId="30" fillId="0" borderId="28" xfId="39" applyNumberFormat="1" applyFont="1" applyBorder="1" applyAlignment="1">
      <alignment vertical="center"/>
    </xf>
    <xf numFmtId="164" fontId="30" fillId="0" borderId="29" xfId="39" applyNumberFormat="1" applyFont="1" applyBorder="1" applyAlignment="1">
      <alignment vertical="center"/>
    </xf>
    <xf numFmtId="164" fontId="30" fillId="0" borderId="27" xfId="39" applyNumberFormat="1" applyFont="1" applyBorder="1" applyAlignment="1">
      <alignment vertical="center"/>
    </xf>
    <xf numFmtId="0" fontId="29" fillId="0" borderId="14" xfId="40" applyFont="1" applyFill="1" applyBorder="1" applyAlignment="1">
      <alignment horizontal="center" vertical="center" wrapText="1"/>
    </xf>
    <xf numFmtId="164" fontId="30" fillId="0" borderId="28" xfId="39" applyNumberFormat="1" applyFont="1" applyFill="1" applyBorder="1" applyAlignment="1">
      <alignment vertical="center"/>
    </xf>
    <xf numFmtId="164" fontId="30" fillId="0" borderId="29" xfId="39" applyNumberFormat="1" applyFont="1" applyFill="1" applyBorder="1" applyAlignment="1">
      <alignment vertical="center"/>
    </xf>
    <xf numFmtId="164" fontId="30" fillId="0" borderId="27" xfId="39" applyNumberFormat="1" applyFont="1" applyFill="1" applyBorder="1" applyAlignment="1">
      <alignment vertical="center"/>
    </xf>
    <xf numFmtId="3" fontId="30" fillId="0" borderId="21" xfId="39" applyNumberFormat="1" applyFont="1" applyBorder="1" applyAlignment="1">
      <alignment horizontal="right" vertical="center"/>
    </xf>
    <xf numFmtId="3" fontId="30" fillId="0" borderId="28" xfId="39" applyNumberFormat="1" applyFont="1" applyFill="1" applyBorder="1" applyAlignment="1">
      <alignment vertical="center"/>
    </xf>
    <xf numFmtId="3" fontId="30" fillId="0" borderId="29" xfId="39" applyNumberFormat="1" applyFont="1" applyFill="1" applyBorder="1" applyAlignment="1">
      <alignment vertical="center"/>
    </xf>
    <xf numFmtId="3" fontId="30" fillId="0" borderId="27" xfId="39" applyNumberFormat="1" applyFont="1" applyFill="1" applyBorder="1" applyAlignment="1">
      <alignment vertical="center"/>
    </xf>
    <xf numFmtId="0" fontId="3" fillId="0" borderId="0" xfId="39" applyFont="1" applyAlignment="1">
      <alignment horizontal="left" vertical="center"/>
    </xf>
    <xf numFmtId="0" fontId="29" fillId="0" borderId="14" xfId="39" applyFont="1" applyFill="1" applyBorder="1" applyAlignment="1">
      <alignment horizontal="left" vertical="center" wrapText="1"/>
    </xf>
    <xf numFmtId="0" fontId="30" fillId="0" borderId="0" xfId="39" applyFont="1" applyAlignment="1">
      <alignment horizontal="left" vertical="center"/>
    </xf>
    <xf numFmtId="0" fontId="38" fillId="0" borderId="0" xfId="37" applyFont="1" applyAlignment="1">
      <alignment horizontal="left" vertical="center"/>
    </xf>
    <xf numFmtId="0" fontId="40" fillId="0" borderId="0" xfId="52" applyFont="1" applyAlignment="1">
      <alignment vertical="center"/>
    </xf>
    <xf numFmtId="0" fontId="49" fillId="0" borderId="0" xfId="39" applyFont="1" applyAlignment="1">
      <alignment horizontal="center" vertical="center"/>
    </xf>
    <xf numFmtId="0" fontId="33" fillId="0" borderId="0" xfId="39" applyFont="1" applyAlignment="1">
      <alignment horizontal="center" vertical="center"/>
    </xf>
    <xf numFmtId="0" fontId="33" fillId="0" borderId="0" xfId="40" applyFont="1" applyAlignment="1">
      <alignment horizontal="center" vertical="center"/>
    </xf>
    <xf numFmtId="0" fontId="39" fillId="0" borderId="0" xfId="0" applyFont="1" applyAlignment="1">
      <alignment horizontal="left" vertical="top" wrapText="1"/>
    </xf>
  </cellXfs>
  <cellStyles count="71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ells" xfId="54" xr:uid="{00000000-0005-0000-0000-00001A000000}"/>
    <cellStyle name="column field" xfId="55" xr:uid="{00000000-0005-0000-0000-00001B000000}"/>
    <cellStyle name="Eingabe" xfId="27" builtinId="20" customBuiltin="1"/>
    <cellStyle name="Ergebnis" xfId="28" builtinId="25" customBuiltin="1"/>
    <cellStyle name="Erklärender Text" xfId="29" builtinId="53" customBuiltin="1"/>
    <cellStyle name="field" xfId="56" xr:uid="{00000000-0005-0000-0000-00001F000000}"/>
    <cellStyle name="field names" xfId="57" xr:uid="{00000000-0005-0000-0000-000020000000}"/>
    <cellStyle name="footer" xfId="58" xr:uid="{00000000-0005-0000-0000-000021000000}"/>
    <cellStyle name="Gut" xfId="30" builtinId="26" customBuiltin="1"/>
    <cellStyle name="heading" xfId="59" xr:uid="{00000000-0005-0000-0000-000023000000}"/>
    <cellStyle name="Komma" xfId="31" builtinId="3"/>
    <cellStyle name="Neutral" xfId="32" builtinId="28" customBuiltin="1"/>
    <cellStyle name="Notiz" xfId="33" builtinId="10" customBuiltin="1"/>
    <cellStyle name="Prozent" xfId="34" builtinId="5"/>
    <cellStyle name="Prozent 2" xfId="60" xr:uid="{00000000-0005-0000-0000-000028000000}"/>
    <cellStyle name="Prozent 3" xfId="35" xr:uid="{00000000-0005-0000-0000-000029000000}"/>
    <cellStyle name="Prozent 3 2" xfId="50" xr:uid="{00000000-0005-0000-0000-00002A000000}"/>
    <cellStyle name="Prozent 3 3" xfId="53" xr:uid="{00000000-0005-0000-0000-00002B000000}"/>
    <cellStyle name="rowfield" xfId="61" xr:uid="{00000000-0005-0000-0000-00002C000000}"/>
    <cellStyle name="Schlecht" xfId="36" builtinId="27" customBuiltin="1"/>
    <cellStyle name="Standard" xfId="0" builtinId="0"/>
    <cellStyle name="Standard 10" xfId="62" xr:uid="{00000000-0005-0000-0000-00002F000000}"/>
    <cellStyle name="Standard 11" xfId="63" xr:uid="{00000000-0005-0000-0000-000030000000}"/>
    <cellStyle name="Standard 2" xfId="51" xr:uid="{00000000-0005-0000-0000-000031000000}"/>
    <cellStyle name="Standard 3" xfId="37" xr:uid="{00000000-0005-0000-0000-000032000000}"/>
    <cellStyle name="Standard 3 2" xfId="49" xr:uid="{00000000-0005-0000-0000-000033000000}"/>
    <cellStyle name="Standard 3 3" xfId="52" xr:uid="{00000000-0005-0000-0000-000034000000}"/>
    <cellStyle name="Standard 4" xfId="64" xr:uid="{00000000-0005-0000-0000-000035000000}"/>
    <cellStyle name="Standard 5" xfId="65" xr:uid="{00000000-0005-0000-0000-000036000000}"/>
    <cellStyle name="Standard 6" xfId="66" xr:uid="{00000000-0005-0000-0000-000037000000}"/>
    <cellStyle name="Standard 7" xfId="67" xr:uid="{00000000-0005-0000-0000-000038000000}"/>
    <cellStyle name="Standard 8" xfId="68" xr:uid="{00000000-0005-0000-0000-000039000000}"/>
    <cellStyle name="Standard 9" xfId="69" xr:uid="{00000000-0005-0000-0000-00003A000000}"/>
    <cellStyle name="Standard_Basisdaten Tirol 2010_NK" xfId="38" xr:uid="{00000000-0005-0000-0000-00003B000000}"/>
    <cellStyle name="Standard_Tabelle1" xfId="39" xr:uid="{00000000-0005-0000-0000-00003C000000}"/>
    <cellStyle name="Standard_Tabelle1_Basisdaten Tirol 2010_NK" xfId="40" xr:uid="{00000000-0005-0000-0000-00003D000000}"/>
    <cellStyle name="Test" xfId="70" xr:uid="{00000000-0005-0000-0000-00003E000000}"/>
    <cellStyle name="Überschrift" xfId="41" builtinId="15" customBuiltin="1"/>
    <cellStyle name="Überschrift 1" xfId="42" builtinId="16" customBuiltin="1"/>
    <cellStyle name="Überschrift 2" xfId="43" builtinId="17" customBuiltin="1"/>
    <cellStyle name="Überschrift 3" xfId="44" builtinId="18" customBuiltin="1"/>
    <cellStyle name="Überschrift 4" xfId="45" builtinId="19" customBuiltin="1"/>
    <cellStyle name="Verknüpfte Zelle" xfId="46" builtinId="24" customBuiltin="1"/>
    <cellStyle name="Warnender Text" xfId="47" builtinId="11" customBuiltin="1"/>
    <cellStyle name="Zelle überprüfen" xfId="48" builtinId="23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Larissa">
  <a:themeElements>
    <a:clrScheme name="Bericht statistische Daten">
      <a:dk1>
        <a:sysClr val="windowText" lastClr="000000"/>
      </a:dk1>
      <a:lt1>
        <a:sysClr val="window" lastClr="FFFFFF"/>
      </a:lt1>
      <a:dk2>
        <a:srgbClr val="888888"/>
      </a:dk2>
      <a:lt2>
        <a:srgbClr val="EAEAEA"/>
      </a:lt2>
      <a:accent1>
        <a:srgbClr val="67726B"/>
      </a:accent1>
      <a:accent2>
        <a:srgbClr val="E9B500"/>
      </a:accent2>
      <a:accent3>
        <a:srgbClr val="4FA9CB"/>
      </a:accent3>
      <a:accent4>
        <a:srgbClr val="E53517"/>
      </a:accent4>
      <a:accent5>
        <a:srgbClr val="79B51C"/>
      </a:accent5>
      <a:accent6>
        <a:srgbClr val="FFFFFF"/>
      </a:accent6>
      <a:hlink>
        <a:srgbClr val="0F243E"/>
      </a:hlink>
      <a:folHlink>
        <a:srgbClr val="548DD4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00169-92AE-49F3-829B-1E2C9477168C}">
  <dimension ref="A1:L72"/>
  <sheetViews>
    <sheetView showGridLines="0" tabSelected="1" zoomScale="110" zoomScaleNormal="110" zoomScaleSheetLayoutView="100" workbookViewId="0">
      <selection sqref="A1:K1"/>
    </sheetView>
  </sheetViews>
  <sheetFormatPr baseColWidth="10" defaultRowHeight="15" x14ac:dyDescent="0.25"/>
  <cols>
    <col min="1" max="1" width="25.42578125" style="2" customWidth="1"/>
    <col min="2" max="2" width="12.28515625" style="2" customWidth="1"/>
    <col min="3" max="3" width="16" style="2" customWidth="1"/>
    <col min="4" max="11" width="12.28515625" style="2" customWidth="1"/>
    <col min="12" max="16384" width="11.42578125" style="2"/>
  </cols>
  <sheetData>
    <row r="1" spans="1:12" ht="19.5" customHeight="1" x14ac:dyDescent="0.25">
      <c r="A1" s="101" t="s">
        <v>245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8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s="7" customFormat="1" ht="22.5" x14ac:dyDescent="0.25">
      <c r="A3" s="27"/>
      <c r="B3" s="5" t="s">
        <v>103</v>
      </c>
      <c r="C3" s="6" t="s">
        <v>179</v>
      </c>
      <c r="D3" s="6" t="s">
        <v>140</v>
      </c>
      <c r="E3" s="6" t="s">
        <v>141</v>
      </c>
      <c r="F3" s="6" t="s">
        <v>142</v>
      </c>
      <c r="G3" s="6" t="s">
        <v>143</v>
      </c>
      <c r="H3" s="6" t="s">
        <v>144</v>
      </c>
      <c r="I3" s="6" t="s">
        <v>145</v>
      </c>
      <c r="J3" s="37" t="s">
        <v>146</v>
      </c>
      <c r="K3" s="5" t="s">
        <v>95</v>
      </c>
    </row>
    <row r="4" spans="1:12" s="7" customFormat="1" ht="15" customHeight="1" x14ac:dyDescent="0.25">
      <c r="A4" s="28" t="s">
        <v>105</v>
      </c>
      <c r="B4" s="8">
        <v>1423</v>
      </c>
      <c r="C4" s="9">
        <v>358</v>
      </c>
      <c r="D4" s="9">
        <v>508</v>
      </c>
      <c r="E4" s="9">
        <v>252</v>
      </c>
      <c r="F4" s="9">
        <v>372</v>
      </c>
      <c r="G4" s="9">
        <v>262</v>
      </c>
      <c r="H4" s="9">
        <v>364</v>
      </c>
      <c r="I4" s="9">
        <v>130</v>
      </c>
      <c r="J4" s="38">
        <v>345</v>
      </c>
      <c r="K4" s="8">
        <v>4014</v>
      </c>
      <c r="L4" s="17"/>
    </row>
    <row r="5" spans="1:12" s="7" customFormat="1" ht="15" customHeight="1" x14ac:dyDescent="0.25">
      <c r="A5" s="29" t="s">
        <v>106</v>
      </c>
      <c r="B5" s="10">
        <v>1194</v>
      </c>
      <c r="C5" s="11">
        <v>281</v>
      </c>
      <c r="D5" s="11">
        <v>476</v>
      </c>
      <c r="E5" s="11">
        <v>234</v>
      </c>
      <c r="F5" s="11">
        <v>363</v>
      </c>
      <c r="G5" s="11">
        <v>257</v>
      </c>
      <c r="H5" s="11">
        <v>315</v>
      </c>
      <c r="I5" s="11">
        <v>111</v>
      </c>
      <c r="J5" s="39">
        <v>322</v>
      </c>
      <c r="K5" s="10">
        <v>3553</v>
      </c>
      <c r="L5" s="17"/>
    </row>
    <row r="6" spans="1:12" s="7" customFormat="1" ht="15" customHeight="1" x14ac:dyDescent="0.25">
      <c r="A6" s="30" t="s">
        <v>185</v>
      </c>
      <c r="B6" s="10">
        <v>67907</v>
      </c>
      <c r="C6" s="11">
        <v>7655</v>
      </c>
      <c r="D6" s="11">
        <v>18917</v>
      </c>
      <c r="E6" s="11">
        <v>14787</v>
      </c>
      <c r="F6" s="11">
        <v>25089</v>
      </c>
      <c r="G6" s="11">
        <v>15849</v>
      </c>
      <c r="H6" s="11">
        <v>15202</v>
      </c>
      <c r="I6" s="11">
        <v>7149</v>
      </c>
      <c r="J6" s="39">
        <v>22686</v>
      </c>
      <c r="K6" s="10">
        <v>195241</v>
      </c>
      <c r="L6" s="17"/>
    </row>
    <row r="7" spans="1:12" s="14" customFormat="1" ht="15" customHeight="1" x14ac:dyDescent="0.25">
      <c r="A7" s="30" t="s">
        <v>186</v>
      </c>
      <c r="B7" s="12">
        <v>314896</v>
      </c>
      <c r="C7" s="13">
        <v>79600</v>
      </c>
      <c r="D7" s="13">
        <v>139946</v>
      </c>
      <c r="E7" s="13">
        <v>65044</v>
      </c>
      <c r="F7" s="13">
        <v>97862</v>
      </c>
      <c r="G7" s="13">
        <v>62022</v>
      </c>
      <c r="H7" s="13">
        <v>74632</v>
      </c>
      <c r="I7" s="13">
        <v>28512</v>
      </c>
      <c r="J7" s="40">
        <v>82874</v>
      </c>
      <c r="K7" s="12">
        <v>945388</v>
      </c>
      <c r="L7" s="17"/>
    </row>
    <row r="8" spans="1:12" s="7" customFormat="1" ht="15" customHeight="1" x14ac:dyDescent="0.25">
      <c r="A8" s="30" t="s">
        <v>187</v>
      </c>
      <c r="B8" s="10">
        <v>382803</v>
      </c>
      <c r="C8" s="11">
        <v>87255</v>
      </c>
      <c r="D8" s="11">
        <v>158863</v>
      </c>
      <c r="E8" s="11">
        <v>79831</v>
      </c>
      <c r="F8" s="11">
        <v>122951</v>
      </c>
      <c r="G8" s="11">
        <v>77871</v>
      </c>
      <c r="H8" s="11">
        <v>89834</v>
      </c>
      <c r="I8" s="11">
        <v>35661</v>
      </c>
      <c r="J8" s="39">
        <v>105560</v>
      </c>
      <c r="K8" s="10">
        <v>1140629</v>
      </c>
      <c r="L8" s="17"/>
    </row>
    <row r="9" spans="1:12" s="7" customFormat="1" ht="15" customHeight="1" x14ac:dyDescent="0.25">
      <c r="A9" s="30" t="s">
        <v>156</v>
      </c>
      <c r="B9" s="10">
        <v>50160</v>
      </c>
      <c r="C9" s="11">
        <v>10457</v>
      </c>
      <c r="D9" s="11">
        <v>14123</v>
      </c>
      <c r="E9" s="11">
        <v>11992</v>
      </c>
      <c r="F9" s="11">
        <v>15151</v>
      </c>
      <c r="G9" s="11">
        <v>11727</v>
      </c>
      <c r="H9" s="11">
        <v>9629</v>
      </c>
      <c r="I9" s="11">
        <v>3656</v>
      </c>
      <c r="J9" s="39">
        <v>13341</v>
      </c>
      <c r="K9" s="10">
        <v>140236</v>
      </c>
      <c r="L9" s="17"/>
    </row>
    <row r="10" spans="1:12" s="7" customFormat="1" ht="15" customHeight="1" x14ac:dyDescent="0.25">
      <c r="A10" s="30" t="s">
        <v>6</v>
      </c>
      <c r="B10" s="15">
        <v>0.13103345585065948</v>
      </c>
      <c r="C10" s="16">
        <v>0.11984413500658989</v>
      </c>
      <c r="D10" s="16">
        <v>8.8900499172242756E-2</v>
      </c>
      <c r="E10" s="16">
        <v>0.15021733411832497</v>
      </c>
      <c r="F10" s="16">
        <v>0.12322795259900285</v>
      </c>
      <c r="G10" s="16">
        <v>0.15059521516353971</v>
      </c>
      <c r="H10" s="16">
        <v>0.10718658859674511</v>
      </c>
      <c r="I10" s="16">
        <v>0.10252096127422114</v>
      </c>
      <c r="J10" s="41">
        <v>0.12638309965896172</v>
      </c>
      <c r="K10" s="15">
        <v>0.1229461989831926</v>
      </c>
      <c r="L10" s="17"/>
    </row>
    <row r="11" spans="1:12" s="7" customFormat="1" ht="15" customHeight="1" x14ac:dyDescent="0.25">
      <c r="A11" s="30" t="s">
        <v>188</v>
      </c>
      <c r="B11" s="10">
        <v>45956</v>
      </c>
      <c r="C11" s="11">
        <v>5094</v>
      </c>
      <c r="D11" s="11">
        <v>13690</v>
      </c>
      <c r="E11" s="11">
        <v>11512</v>
      </c>
      <c r="F11" s="11">
        <v>17644</v>
      </c>
      <c r="G11" s="11">
        <v>12057</v>
      </c>
      <c r="H11" s="11">
        <v>10873</v>
      </c>
      <c r="I11" s="11">
        <v>5256</v>
      </c>
      <c r="J11" s="39">
        <v>16619</v>
      </c>
      <c r="K11" s="10">
        <v>138701</v>
      </c>
      <c r="L11" s="17"/>
    </row>
    <row r="12" spans="1:12" s="7" customFormat="1" ht="15" customHeight="1" x14ac:dyDescent="0.25">
      <c r="A12" s="30" t="s">
        <v>158</v>
      </c>
      <c r="B12" s="10">
        <v>13641</v>
      </c>
      <c r="C12" s="11">
        <v>42</v>
      </c>
      <c r="D12" s="11">
        <v>1725</v>
      </c>
      <c r="E12" s="11">
        <v>2193</v>
      </c>
      <c r="F12" s="11">
        <v>4869</v>
      </c>
      <c r="G12" s="11">
        <v>1961</v>
      </c>
      <c r="H12" s="11">
        <v>1527</v>
      </c>
      <c r="I12" s="11">
        <v>1518</v>
      </c>
      <c r="J12" s="39">
        <v>3905</v>
      </c>
      <c r="K12" s="10">
        <v>31381</v>
      </c>
      <c r="L12" s="17"/>
    </row>
    <row r="13" spans="1:12" s="7" customFormat="1" ht="15" customHeight="1" x14ac:dyDescent="0.25">
      <c r="A13" s="30" t="s">
        <v>159</v>
      </c>
      <c r="B13" s="18">
        <v>20.087767093230447</v>
      </c>
      <c r="C13" s="19">
        <v>0.54866100587851074</v>
      </c>
      <c r="D13" s="19">
        <v>9.1187820478934292</v>
      </c>
      <c r="E13" s="19">
        <v>14.830594441063097</v>
      </c>
      <c r="F13" s="19">
        <v>19.40691139543226</v>
      </c>
      <c r="G13" s="19">
        <v>12.37302037983469</v>
      </c>
      <c r="H13" s="19">
        <v>10.044730956453098</v>
      </c>
      <c r="I13" s="19">
        <v>21.233738984473352</v>
      </c>
      <c r="J13" s="42">
        <v>17.213259278850391</v>
      </c>
      <c r="K13" s="18">
        <v>16.072955987727987</v>
      </c>
      <c r="L13" s="17"/>
    </row>
    <row r="14" spans="1:12" s="7" customFormat="1" ht="15" customHeight="1" x14ac:dyDescent="0.25">
      <c r="A14" s="32" t="s">
        <v>160</v>
      </c>
      <c r="B14" s="22">
        <v>862.72876712328764</v>
      </c>
      <c r="C14" s="23">
        <v>218.08219178082192</v>
      </c>
      <c r="D14" s="23">
        <v>383.41369863013699</v>
      </c>
      <c r="E14" s="23">
        <v>178.2027397260274</v>
      </c>
      <c r="F14" s="23">
        <v>268.11506849315066</v>
      </c>
      <c r="G14" s="23">
        <v>169.92328767123288</v>
      </c>
      <c r="H14" s="23">
        <v>204.47123287671232</v>
      </c>
      <c r="I14" s="23">
        <v>78.115068493150687</v>
      </c>
      <c r="J14" s="44">
        <v>227.05205479452056</v>
      </c>
      <c r="K14" s="22">
        <v>2590.1041095890409</v>
      </c>
      <c r="L14" s="17"/>
    </row>
    <row r="15" spans="1:12" s="7" customFormat="1" ht="15" customHeight="1" x14ac:dyDescent="0.25">
      <c r="A15" s="32" t="s">
        <v>189</v>
      </c>
      <c r="B15" s="18">
        <v>72.255340630091098</v>
      </c>
      <c r="C15" s="19">
        <v>77.609320918441966</v>
      </c>
      <c r="D15" s="19">
        <v>80.549096350869121</v>
      </c>
      <c r="E15" s="19">
        <v>76.155016976934789</v>
      </c>
      <c r="F15" s="19">
        <v>73.860900411336274</v>
      </c>
      <c r="G15" s="19">
        <v>66.118010767016685</v>
      </c>
      <c r="H15" s="19">
        <v>64.911502500543591</v>
      </c>
      <c r="I15" s="19">
        <v>70.373935579415033</v>
      </c>
      <c r="J15" s="42">
        <v>70.513060495192718</v>
      </c>
      <c r="K15" s="18">
        <v>72.899074291839042</v>
      </c>
      <c r="L15" s="17"/>
    </row>
    <row r="16" spans="1:12" s="7" customFormat="1" ht="15" customHeight="1" x14ac:dyDescent="0.25">
      <c r="A16" s="32" t="s">
        <v>190</v>
      </c>
      <c r="B16" s="18">
        <v>75.385374360386407</v>
      </c>
      <c r="C16" s="19">
        <v>77.650270560132597</v>
      </c>
      <c r="D16" s="19">
        <v>81.5419592494532</v>
      </c>
      <c r="E16" s="19">
        <v>78.722632010303244</v>
      </c>
      <c r="F16" s="19">
        <v>77.535756066266657</v>
      </c>
      <c r="G16" s="19">
        <v>68.208517669633821</v>
      </c>
      <c r="H16" s="19">
        <v>66.239617308110454</v>
      </c>
      <c r="I16" s="19">
        <v>74.120696038504263</v>
      </c>
      <c r="J16" s="42">
        <v>73.835616438356169</v>
      </c>
      <c r="K16" s="18">
        <v>75.318870026872915</v>
      </c>
      <c r="L16" s="17"/>
    </row>
    <row r="17" spans="1:12" s="7" customFormat="1" ht="15" customHeight="1" x14ac:dyDescent="0.25">
      <c r="A17" s="32" t="s">
        <v>109</v>
      </c>
      <c r="B17" s="22">
        <v>4.6371655352172825</v>
      </c>
      <c r="C17" s="23">
        <v>10.398432397126061</v>
      </c>
      <c r="D17" s="23">
        <v>7.3978960723159064</v>
      </c>
      <c r="E17" s="23">
        <v>4.3987286129708529</v>
      </c>
      <c r="F17" s="23">
        <v>3.9005938857666704</v>
      </c>
      <c r="G17" s="23">
        <v>3.91330683323869</v>
      </c>
      <c r="H17" s="23">
        <v>4.9093540323641625</v>
      </c>
      <c r="I17" s="23">
        <v>3.9882501049097776</v>
      </c>
      <c r="J17" s="44">
        <v>3.6530900114608129</v>
      </c>
      <c r="K17" s="22">
        <v>4.8421591776317472</v>
      </c>
      <c r="L17" s="17"/>
    </row>
    <row r="18" spans="1:12" s="7" customFormat="1" ht="15" customHeight="1" x14ac:dyDescent="0.25">
      <c r="A18" s="30" t="s">
        <v>236</v>
      </c>
      <c r="B18" s="20">
        <v>794697</v>
      </c>
      <c r="C18" s="21">
        <v>7932</v>
      </c>
      <c r="D18" s="21">
        <v>139989</v>
      </c>
      <c r="E18" s="21">
        <v>91603</v>
      </c>
      <c r="F18" s="21">
        <v>191255</v>
      </c>
      <c r="G18" s="21">
        <v>107484</v>
      </c>
      <c r="H18" s="21">
        <v>123182</v>
      </c>
      <c r="I18" s="21">
        <v>76007</v>
      </c>
      <c r="J18" s="43">
        <v>136083</v>
      </c>
      <c r="K18" s="20">
        <v>1668232</v>
      </c>
      <c r="L18" s="17"/>
    </row>
    <row r="19" spans="1:12" s="7" customFormat="1" ht="15" customHeight="1" x14ac:dyDescent="0.25">
      <c r="A19" s="32" t="s">
        <v>237</v>
      </c>
      <c r="B19" s="10">
        <v>962843</v>
      </c>
      <c r="C19" s="11">
        <v>14694</v>
      </c>
      <c r="D19" s="11">
        <v>193008</v>
      </c>
      <c r="E19" s="11">
        <v>149849</v>
      </c>
      <c r="F19" s="11">
        <v>247025</v>
      </c>
      <c r="G19" s="11">
        <v>145665</v>
      </c>
      <c r="H19" s="11">
        <v>149708</v>
      </c>
      <c r="I19" s="11">
        <v>99246</v>
      </c>
      <c r="J19" s="39">
        <v>217561</v>
      </c>
      <c r="K19" s="10">
        <v>2179599</v>
      </c>
      <c r="L19" s="17"/>
    </row>
    <row r="20" spans="1:12" s="7" customFormat="1" ht="15" customHeight="1" x14ac:dyDescent="0.25">
      <c r="A20" s="32" t="s">
        <v>238</v>
      </c>
      <c r="B20" s="10">
        <v>415398</v>
      </c>
      <c r="C20" s="11">
        <v>105528</v>
      </c>
      <c r="D20" s="11">
        <v>89076</v>
      </c>
      <c r="E20" s="11">
        <v>82196</v>
      </c>
      <c r="F20" s="11">
        <v>123255</v>
      </c>
      <c r="G20" s="11">
        <v>68883</v>
      </c>
      <c r="H20" s="11">
        <v>59747</v>
      </c>
      <c r="I20" s="11">
        <v>28700</v>
      </c>
      <c r="J20" s="39">
        <v>139524</v>
      </c>
      <c r="K20" s="10">
        <v>1112307</v>
      </c>
      <c r="L20" s="17"/>
    </row>
    <row r="21" spans="1:12" s="7" customFormat="1" ht="15" customHeight="1" x14ac:dyDescent="0.25">
      <c r="A21" s="32" t="s">
        <v>228</v>
      </c>
      <c r="B21" s="10">
        <v>530678</v>
      </c>
      <c r="C21" s="11">
        <v>7433</v>
      </c>
      <c r="D21" s="11">
        <v>102375</v>
      </c>
      <c r="E21" s="11">
        <v>76011</v>
      </c>
      <c r="F21" s="11">
        <v>119008</v>
      </c>
      <c r="G21" s="11">
        <v>72093</v>
      </c>
      <c r="H21" s="11">
        <v>61675</v>
      </c>
      <c r="I21" s="11">
        <v>42312</v>
      </c>
      <c r="J21" s="39">
        <v>110847</v>
      </c>
      <c r="K21" s="10">
        <v>1122432</v>
      </c>
      <c r="L21" s="17"/>
    </row>
    <row r="22" spans="1:12" s="7" customFormat="1" ht="15" customHeight="1" x14ac:dyDescent="0.25">
      <c r="A22" s="32" t="s">
        <v>112</v>
      </c>
      <c r="B22" s="79">
        <v>6003.7799999999988</v>
      </c>
      <c r="C22" s="80">
        <v>567.33999999999992</v>
      </c>
      <c r="D22" s="80">
        <v>1191.92</v>
      </c>
      <c r="E22" s="80">
        <v>593.90999999999985</v>
      </c>
      <c r="F22" s="80">
        <v>1027.8400000000001</v>
      </c>
      <c r="G22" s="80">
        <v>623.74</v>
      </c>
      <c r="H22" s="80">
        <v>727.94</v>
      </c>
      <c r="I22" s="80">
        <v>388.57000000000005</v>
      </c>
      <c r="J22" s="81">
        <v>800.84999999999991</v>
      </c>
      <c r="K22" s="79">
        <v>11925.89</v>
      </c>
      <c r="L22" s="17"/>
    </row>
    <row r="23" spans="1:12" s="7" customFormat="1" ht="15" customHeight="1" x14ac:dyDescent="0.25">
      <c r="A23" s="32" t="s">
        <v>20</v>
      </c>
      <c r="B23" s="20">
        <v>848934449</v>
      </c>
      <c r="C23" s="21">
        <v>76199011</v>
      </c>
      <c r="D23" s="21">
        <v>163252332</v>
      </c>
      <c r="E23" s="21">
        <v>88680551</v>
      </c>
      <c r="F23" s="21">
        <v>141791881</v>
      </c>
      <c r="G23" s="21">
        <v>90156956</v>
      </c>
      <c r="H23" s="21">
        <v>100432217</v>
      </c>
      <c r="I23" s="21">
        <v>54970000</v>
      </c>
      <c r="J23" s="43">
        <v>128656615</v>
      </c>
      <c r="K23" s="20">
        <v>1693074012</v>
      </c>
      <c r="L23" s="17"/>
    </row>
    <row r="24" spans="1:12" s="7" customFormat="1" ht="15" customHeight="1" x14ac:dyDescent="0.25">
      <c r="A24" s="32" t="s">
        <v>174</v>
      </c>
      <c r="B24" s="22">
        <v>596580.77933942375</v>
      </c>
      <c r="C24" s="23">
        <v>212846.39944134079</v>
      </c>
      <c r="D24" s="23">
        <v>321362.85826771654</v>
      </c>
      <c r="E24" s="23">
        <v>351906.9484126984</v>
      </c>
      <c r="F24" s="23">
        <v>381160.97043010755</v>
      </c>
      <c r="G24" s="23">
        <v>344110.51908396947</v>
      </c>
      <c r="H24" s="23">
        <v>275912.68406593404</v>
      </c>
      <c r="I24" s="23">
        <v>422846.15384615387</v>
      </c>
      <c r="J24" s="44">
        <v>372917.72463768115</v>
      </c>
      <c r="K24" s="22">
        <v>421792.23019431985</v>
      </c>
      <c r="L24" s="17"/>
    </row>
    <row r="25" spans="1:12" s="7" customFormat="1" ht="15" customHeight="1" x14ac:dyDescent="0.25">
      <c r="A25" s="32" t="s">
        <v>175</v>
      </c>
      <c r="B25" s="22">
        <v>711000.37604690122</v>
      </c>
      <c r="C25" s="23">
        <v>271170.85765124555</v>
      </c>
      <c r="D25" s="23">
        <v>342967.08403361344</v>
      </c>
      <c r="E25" s="23">
        <v>378976.71367521369</v>
      </c>
      <c r="F25" s="23">
        <v>390611.24242424243</v>
      </c>
      <c r="G25" s="23">
        <v>350805.27626459143</v>
      </c>
      <c r="H25" s="23">
        <v>318832.4349206349</v>
      </c>
      <c r="I25" s="23">
        <v>495225.22522522521</v>
      </c>
      <c r="J25" s="44">
        <v>399554.70496894408</v>
      </c>
      <c r="K25" s="22">
        <v>476519.56431184913</v>
      </c>
      <c r="L25" s="17"/>
    </row>
    <row r="26" spans="1:12" s="7" customFormat="1" ht="15" customHeight="1" x14ac:dyDescent="0.25">
      <c r="A26" s="32" t="s">
        <v>116</v>
      </c>
      <c r="B26" s="22">
        <v>2695.9200783750825</v>
      </c>
      <c r="C26" s="23">
        <v>957.27400753768848</v>
      </c>
      <c r="D26" s="23">
        <v>1166.5380360996385</v>
      </c>
      <c r="E26" s="23">
        <v>1363.393256872271</v>
      </c>
      <c r="F26" s="23">
        <v>1448.8962109909874</v>
      </c>
      <c r="G26" s="23">
        <v>1453.6286478991326</v>
      </c>
      <c r="H26" s="23">
        <v>1345.6991237002894</v>
      </c>
      <c r="I26" s="23">
        <v>1927.9601571268238</v>
      </c>
      <c r="J26" s="44">
        <v>1552.4364094891039</v>
      </c>
      <c r="K26" s="22">
        <v>1790.8774090637919</v>
      </c>
      <c r="L26" s="17"/>
    </row>
    <row r="27" spans="1:12" s="7" customFormat="1" ht="15" customHeight="1" x14ac:dyDescent="0.25">
      <c r="A27" s="32" t="s">
        <v>115</v>
      </c>
      <c r="B27" s="22">
        <v>2217.6797177660574</v>
      </c>
      <c r="C27" s="23">
        <v>873.2910549538708</v>
      </c>
      <c r="D27" s="23">
        <v>1027.6296683305741</v>
      </c>
      <c r="E27" s="23">
        <v>1110.8535656574513</v>
      </c>
      <c r="F27" s="23">
        <v>1153.2389407162202</v>
      </c>
      <c r="G27" s="23">
        <v>1157.773188992051</v>
      </c>
      <c r="H27" s="23">
        <v>1117.9755660440367</v>
      </c>
      <c r="I27" s="23">
        <v>1541.4598581082976</v>
      </c>
      <c r="J27" s="44">
        <v>1218.8008241758241</v>
      </c>
      <c r="K27" s="22">
        <v>1484.3336545011568</v>
      </c>
      <c r="L27" s="17"/>
    </row>
    <row r="28" spans="1:12" s="7" customFormat="1" ht="15" customHeight="1" x14ac:dyDescent="0.25">
      <c r="A28" s="32" t="s">
        <v>76</v>
      </c>
      <c r="B28" s="20">
        <v>515127756</v>
      </c>
      <c r="C28" s="21">
        <v>48047438</v>
      </c>
      <c r="D28" s="21">
        <v>104404417</v>
      </c>
      <c r="E28" s="21">
        <v>52180809</v>
      </c>
      <c r="F28" s="21">
        <v>97158049</v>
      </c>
      <c r="G28" s="21">
        <v>56881504</v>
      </c>
      <c r="H28" s="21">
        <v>68066807</v>
      </c>
      <c r="I28" s="21">
        <v>35029066</v>
      </c>
      <c r="J28" s="43">
        <v>75175191</v>
      </c>
      <c r="K28" s="20">
        <v>1052071037</v>
      </c>
      <c r="L28" s="17"/>
    </row>
    <row r="29" spans="1:12" s="7" customFormat="1" ht="15" customHeight="1" x14ac:dyDescent="0.25">
      <c r="A29" s="32" t="s">
        <v>77</v>
      </c>
      <c r="B29" s="22">
        <v>85800.571639866903</v>
      </c>
      <c r="C29" s="23">
        <v>84688.966052102813</v>
      </c>
      <c r="D29" s="23">
        <v>87593.476911202088</v>
      </c>
      <c r="E29" s="23">
        <v>87859.791887659769</v>
      </c>
      <c r="F29" s="23">
        <v>94526.433102428375</v>
      </c>
      <c r="G29" s="23">
        <v>91194.254016096456</v>
      </c>
      <c r="H29" s="23">
        <v>93506.067807786356</v>
      </c>
      <c r="I29" s="23">
        <v>90148.663046555303</v>
      </c>
      <c r="J29" s="44">
        <v>93869.252669039153</v>
      </c>
      <c r="K29" s="22">
        <v>88217.402390932679</v>
      </c>
      <c r="L29" s="17"/>
    </row>
    <row r="30" spans="1:12" s="7" customFormat="1" ht="15" customHeight="1" x14ac:dyDescent="0.25">
      <c r="A30" s="32" t="s">
        <v>221</v>
      </c>
      <c r="B30" s="20">
        <v>354757817</v>
      </c>
      <c r="C30" s="21">
        <v>38111404</v>
      </c>
      <c r="D30" s="21">
        <v>77986972</v>
      </c>
      <c r="E30" s="21">
        <v>51358079</v>
      </c>
      <c r="F30" s="21">
        <v>77626084</v>
      </c>
      <c r="G30" s="21">
        <v>52094260</v>
      </c>
      <c r="H30" s="21">
        <v>53239885</v>
      </c>
      <c r="I30" s="21">
        <v>22217889</v>
      </c>
      <c r="J30" s="43">
        <v>71410340</v>
      </c>
      <c r="K30" s="20">
        <v>798802730</v>
      </c>
      <c r="L30" s="17"/>
    </row>
    <row r="31" spans="1:12" s="7" customFormat="1" ht="15" customHeight="1" x14ac:dyDescent="0.25">
      <c r="A31" s="32" t="s">
        <v>222</v>
      </c>
      <c r="B31" s="22">
        <v>1126.5872446776079</v>
      </c>
      <c r="C31" s="23">
        <v>478.78648241206031</v>
      </c>
      <c r="D31" s="23">
        <v>557.26474497306106</v>
      </c>
      <c r="E31" s="23">
        <v>789.58980075026136</v>
      </c>
      <c r="F31" s="23">
        <v>793.21988105699859</v>
      </c>
      <c r="G31" s="23">
        <v>839.93195962722905</v>
      </c>
      <c r="H31" s="23">
        <v>713.36537946189299</v>
      </c>
      <c r="I31" s="23">
        <v>779.24694865319861</v>
      </c>
      <c r="J31" s="44">
        <v>861.67362502111644</v>
      </c>
      <c r="K31" s="22">
        <v>844.94697415241149</v>
      </c>
      <c r="L31" s="17"/>
    </row>
    <row r="32" spans="1:12" s="7" customFormat="1" ht="15" customHeight="1" x14ac:dyDescent="0.25">
      <c r="A32" s="32" t="s">
        <v>223</v>
      </c>
      <c r="B32" s="22">
        <v>5224.1715434344032</v>
      </c>
      <c r="C32" s="23">
        <v>4978.6288700195946</v>
      </c>
      <c r="D32" s="23">
        <v>4122.5866680763338</v>
      </c>
      <c r="E32" s="23">
        <v>3473.1912490701293</v>
      </c>
      <c r="F32" s="23">
        <v>3094.0286181194947</v>
      </c>
      <c r="G32" s="23">
        <v>3286.9114770647989</v>
      </c>
      <c r="H32" s="23">
        <v>3502.1632022102353</v>
      </c>
      <c r="I32" s="23">
        <v>3107.8317247167438</v>
      </c>
      <c r="J32" s="44">
        <v>3147.7713127038701</v>
      </c>
      <c r="K32" s="22">
        <v>4091.3677455042744</v>
      </c>
      <c r="L32" s="17"/>
    </row>
    <row r="33" spans="1:12" s="7" customFormat="1" ht="15" customHeight="1" x14ac:dyDescent="0.25">
      <c r="A33" s="32" t="s">
        <v>224</v>
      </c>
      <c r="B33" s="20">
        <v>122080253</v>
      </c>
      <c r="C33" s="21">
        <v>4026679</v>
      </c>
      <c r="D33" s="21">
        <v>16777668</v>
      </c>
      <c r="E33" s="21">
        <v>10674024</v>
      </c>
      <c r="F33" s="21">
        <v>22893531</v>
      </c>
      <c r="G33" s="21">
        <v>13138061</v>
      </c>
      <c r="H33" s="21">
        <v>15806621</v>
      </c>
      <c r="I33" s="21">
        <v>8008644</v>
      </c>
      <c r="J33" s="43">
        <v>16726175</v>
      </c>
      <c r="K33" s="20">
        <v>230131656</v>
      </c>
      <c r="L33" s="17"/>
    </row>
    <row r="34" spans="1:12" s="7" customFormat="1" ht="15" customHeight="1" x14ac:dyDescent="0.25">
      <c r="A34" s="73" t="s">
        <v>225</v>
      </c>
      <c r="B34" s="89">
        <v>153.61861564847985</v>
      </c>
      <c r="C34" s="90">
        <v>507.64989914271302</v>
      </c>
      <c r="D34" s="90">
        <v>119.84990249233867</v>
      </c>
      <c r="E34" s="90">
        <v>116.52482997281747</v>
      </c>
      <c r="F34" s="90">
        <v>119.70160780110325</v>
      </c>
      <c r="G34" s="90">
        <v>122.23271370622605</v>
      </c>
      <c r="H34" s="90">
        <v>128.31924307122793</v>
      </c>
      <c r="I34" s="90">
        <v>105.36718986409147</v>
      </c>
      <c r="J34" s="91">
        <v>122.9115686749998</v>
      </c>
      <c r="K34" s="89">
        <v>137.94943149394089</v>
      </c>
      <c r="L34" s="17"/>
    </row>
    <row r="35" spans="1:12" s="7" customFormat="1" ht="8.2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2" s="7" customFormat="1" ht="12.75" customHeight="1" x14ac:dyDescent="0.25">
      <c r="A36" s="25" t="s">
        <v>147</v>
      </c>
      <c r="B36" s="24"/>
      <c r="C36" s="24"/>
      <c r="D36" s="24"/>
      <c r="E36" s="24"/>
      <c r="F36" s="25" t="s">
        <v>232</v>
      </c>
      <c r="H36" s="24"/>
      <c r="I36" s="24"/>
      <c r="J36" s="24"/>
      <c r="K36" s="24"/>
    </row>
    <row r="37" spans="1:12" s="7" customFormat="1" ht="12.75" customHeight="1" x14ac:dyDescent="0.25">
      <c r="A37" s="25" t="s">
        <v>246</v>
      </c>
      <c r="B37" s="24"/>
      <c r="C37" s="24"/>
      <c r="D37" s="24"/>
      <c r="E37" s="24"/>
      <c r="F37" s="7" t="s">
        <v>234</v>
      </c>
      <c r="H37" s="24"/>
      <c r="I37" s="24"/>
      <c r="J37" s="24"/>
      <c r="K37" s="24"/>
    </row>
    <row r="38" spans="1:12" s="7" customFormat="1" ht="12.75" customHeight="1" x14ac:dyDescent="0.25">
      <c r="A38" s="25" t="s">
        <v>169</v>
      </c>
      <c r="B38" s="24"/>
      <c r="C38" s="24"/>
      <c r="D38" s="24"/>
      <c r="E38" s="24"/>
      <c r="F38" s="7" t="s">
        <v>235</v>
      </c>
      <c r="H38" s="24"/>
      <c r="I38" s="24"/>
      <c r="J38" s="24"/>
      <c r="K38" s="24"/>
    </row>
    <row r="39" spans="1:12" s="7" customFormat="1" ht="12.75" customHeight="1" x14ac:dyDescent="0.25">
      <c r="A39" s="25" t="s">
        <v>215</v>
      </c>
      <c r="B39" s="24"/>
      <c r="C39" s="24"/>
      <c r="D39" s="24"/>
      <c r="E39" s="24"/>
      <c r="F39" s="100" t="s">
        <v>230</v>
      </c>
      <c r="H39" s="24"/>
      <c r="I39" s="24"/>
      <c r="J39" s="24"/>
      <c r="K39" s="24"/>
    </row>
    <row r="40" spans="1:12" s="7" customFormat="1" ht="12.75" customHeight="1" x14ac:dyDescent="0.25">
      <c r="A40" s="25" t="s">
        <v>126</v>
      </c>
      <c r="B40" s="24"/>
      <c r="C40" s="24"/>
      <c r="D40" s="24"/>
      <c r="E40" s="24"/>
      <c r="F40" s="100" t="s">
        <v>231</v>
      </c>
      <c r="H40" s="24"/>
      <c r="I40" s="24"/>
      <c r="J40" s="24"/>
      <c r="K40" s="24"/>
    </row>
    <row r="41" spans="1:12" s="7" customFormat="1" ht="12.75" customHeight="1" x14ac:dyDescent="0.25">
      <c r="A41" s="25" t="s">
        <v>128</v>
      </c>
      <c r="B41" s="24"/>
      <c r="C41" s="24"/>
      <c r="D41" s="24"/>
      <c r="E41" s="24"/>
      <c r="F41" s="25" t="s">
        <v>229</v>
      </c>
      <c r="H41" s="24"/>
      <c r="I41" s="24"/>
      <c r="J41" s="24"/>
      <c r="K41" s="24"/>
    </row>
    <row r="42" spans="1:12" s="7" customFormat="1" ht="12.75" customHeight="1" x14ac:dyDescent="0.25">
      <c r="A42" s="25" t="s">
        <v>165</v>
      </c>
      <c r="B42" s="24"/>
      <c r="C42" s="24"/>
      <c r="D42" s="24"/>
      <c r="E42" s="24"/>
      <c r="F42" s="25" t="s">
        <v>233</v>
      </c>
      <c r="H42" s="24"/>
      <c r="I42" s="24"/>
      <c r="J42" s="24"/>
      <c r="K42" s="24"/>
    </row>
    <row r="43" spans="1:12" s="7" customFormat="1" ht="12.75" customHeight="1" x14ac:dyDescent="0.25">
      <c r="A43" s="25" t="s">
        <v>166</v>
      </c>
      <c r="B43" s="24"/>
      <c r="C43" s="24"/>
      <c r="D43" s="24"/>
      <c r="E43" s="24"/>
      <c r="H43" s="24"/>
      <c r="I43" s="24"/>
      <c r="J43" s="24"/>
      <c r="K43" s="24"/>
    </row>
    <row r="44" spans="1:12" s="7" customFormat="1" ht="7.5" customHeight="1" x14ac:dyDescent="0.25">
      <c r="A44" s="25"/>
      <c r="B44" s="24"/>
      <c r="C44" s="24"/>
      <c r="D44" s="24"/>
      <c r="E44" s="24"/>
      <c r="G44" s="25"/>
      <c r="H44" s="24"/>
      <c r="I44" s="24"/>
      <c r="J44" s="24"/>
      <c r="K44" s="24"/>
    </row>
    <row r="45" spans="1:12" s="7" customFormat="1" ht="11.25" x14ac:dyDescent="0.25">
      <c r="A45" s="26" t="s">
        <v>227</v>
      </c>
    </row>
    <row r="47" spans="1:12" x14ac:dyDescent="0.25">
      <c r="B47" s="47"/>
      <c r="C47" s="47"/>
      <c r="D47" s="47"/>
      <c r="E47" s="47"/>
      <c r="F47" s="47"/>
      <c r="G47" s="47"/>
      <c r="H47" s="47"/>
      <c r="I47" s="47"/>
      <c r="J47" s="47"/>
    </row>
    <row r="48" spans="1:12" x14ac:dyDescent="0.25">
      <c r="B48" s="47"/>
      <c r="C48" s="47"/>
      <c r="D48" s="47"/>
      <c r="E48" s="47"/>
      <c r="F48" s="47"/>
      <c r="G48" s="47"/>
      <c r="H48" s="47"/>
      <c r="I48" s="47"/>
      <c r="J48" s="47"/>
    </row>
    <row r="49" spans="2:11" x14ac:dyDescent="0.25"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pans="2:11" x14ac:dyDescent="0.25">
      <c r="B50" s="47"/>
      <c r="C50" s="47"/>
      <c r="D50" s="47"/>
      <c r="E50" s="47"/>
      <c r="F50" s="47"/>
      <c r="G50" s="47"/>
      <c r="H50" s="47"/>
      <c r="I50" s="47"/>
      <c r="J50" s="47"/>
    </row>
    <row r="51" spans="2:11" x14ac:dyDescent="0.25">
      <c r="B51" s="47"/>
      <c r="C51" s="47"/>
      <c r="D51" s="47"/>
      <c r="E51" s="47"/>
      <c r="F51" s="47"/>
      <c r="G51" s="47"/>
      <c r="H51" s="47"/>
      <c r="I51" s="47"/>
      <c r="J51" s="47"/>
    </row>
    <row r="52" spans="2:11" x14ac:dyDescent="0.25">
      <c r="B52" s="47"/>
      <c r="C52" s="47"/>
      <c r="D52" s="47"/>
      <c r="E52" s="47"/>
      <c r="F52" s="47"/>
      <c r="G52" s="47"/>
      <c r="H52" s="47"/>
      <c r="I52" s="47"/>
      <c r="J52" s="47"/>
    </row>
    <row r="53" spans="2:11" x14ac:dyDescent="0.25">
      <c r="B53" s="47"/>
      <c r="C53" s="47"/>
      <c r="D53" s="47"/>
      <c r="E53" s="47"/>
      <c r="F53" s="47"/>
      <c r="G53" s="47"/>
      <c r="H53" s="47"/>
      <c r="I53" s="47"/>
      <c r="J53" s="47"/>
    </row>
    <row r="54" spans="2:11" x14ac:dyDescent="0.25">
      <c r="B54" s="47"/>
      <c r="C54" s="47"/>
      <c r="D54" s="47"/>
      <c r="E54" s="47"/>
      <c r="F54" s="47"/>
      <c r="G54" s="47"/>
      <c r="H54" s="47"/>
      <c r="I54" s="47"/>
      <c r="J54" s="47"/>
    </row>
    <row r="55" spans="2:11" x14ac:dyDescent="0.25">
      <c r="B55" s="47"/>
      <c r="C55" s="47"/>
      <c r="D55" s="47"/>
      <c r="E55" s="47"/>
      <c r="F55" s="47"/>
      <c r="G55" s="47"/>
      <c r="H55" s="47"/>
      <c r="I55" s="47"/>
      <c r="J55" s="47"/>
    </row>
    <row r="56" spans="2:11" x14ac:dyDescent="0.25">
      <c r="B56" s="47"/>
      <c r="C56" s="47"/>
      <c r="D56" s="47"/>
      <c r="E56" s="47"/>
      <c r="F56" s="47"/>
      <c r="G56" s="47"/>
      <c r="H56" s="47"/>
      <c r="I56" s="47"/>
      <c r="J56" s="47"/>
    </row>
    <row r="57" spans="2:11" x14ac:dyDescent="0.25">
      <c r="B57" s="47"/>
      <c r="C57" s="47"/>
      <c r="D57" s="47"/>
      <c r="E57" s="47"/>
      <c r="F57" s="47"/>
      <c r="G57" s="47"/>
      <c r="H57" s="47"/>
      <c r="I57" s="47"/>
      <c r="J57" s="47"/>
    </row>
    <row r="58" spans="2:11" x14ac:dyDescent="0.25">
      <c r="B58" s="47"/>
      <c r="C58" s="47"/>
      <c r="D58" s="47"/>
      <c r="E58" s="47"/>
      <c r="F58" s="47"/>
      <c r="G58" s="47"/>
      <c r="H58" s="47"/>
      <c r="I58" s="47"/>
      <c r="J58" s="47"/>
    </row>
    <row r="59" spans="2:11" x14ac:dyDescent="0.25">
      <c r="B59" s="47"/>
      <c r="C59" s="47"/>
      <c r="D59" s="47"/>
      <c r="E59" s="47"/>
      <c r="F59" s="47"/>
      <c r="G59" s="47"/>
      <c r="H59" s="47"/>
      <c r="I59" s="47"/>
      <c r="J59" s="47"/>
    </row>
    <row r="60" spans="2:11" x14ac:dyDescent="0.25">
      <c r="B60" s="47"/>
      <c r="C60" s="47"/>
      <c r="D60" s="47"/>
      <c r="E60" s="47"/>
      <c r="F60" s="47"/>
      <c r="G60" s="47"/>
      <c r="H60" s="47"/>
      <c r="I60" s="47"/>
      <c r="J60" s="47"/>
    </row>
    <row r="61" spans="2:11" x14ac:dyDescent="0.25">
      <c r="B61" s="47"/>
      <c r="C61" s="47"/>
      <c r="D61" s="47"/>
      <c r="E61" s="47"/>
      <c r="F61" s="47"/>
      <c r="G61" s="47"/>
      <c r="H61" s="47"/>
      <c r="I61" s="47"/>
      <c r="J61" s="47"/>
    </row>
    <row r="62" spans="2:11" x14ac:dyDescent="0.25">
      <c r="B62" s="47"/>
      <c r="C62" s="47"/>
      <c r="D62" s="47"/>
      <c r="E62" s="47"/>
      <c r="F62" s="47"/>
      <c r="G62" s="47"/>
      <c r="H62" s="47"/>
      <c r="I62" s="47"/>
      <c r="J62" s="47"/>
    </row>
    <row r="63" spans="2:11" x14ac:dyDescent="0.25">
      <c r="B63" s="47"/>
      <c r="C63" s="47"/>
      <c r="D63" s="47"/>
      <c r="E63" s="47"/>
      <c r="F63" s="47"/>
      <c r="G63" s="47"/>
      <c r="H63" s="47"/>
      <c r="I63" s="47"/>
      <c r="J63" s="47"/>
    </row>
    <row r="64" spans="2:11" x14ac:dyDescent="0.25">
      <c r="B64" s="47"/>
      <c r="C64" s="47"/>
      <c r="D64" s="47"/>
      <c r="E64" s="47"/>
      <c r="F64" s="47"/>
      <c r="G64" s="47"/>
      <c r="H64" s="47"/>
      <c r="I64" s="47"/>
      <c r="J64" s="47"/>
    </row>
    <row r="65" spans="2:10" x14ac:dyDescent="0.25">
      <c r="B65" s="47"/>
      <c r="C65" s="47"/>
      <c r="D65" s="47"/>
      <c r="E65" s="47"/>
      <c r="F65" s="47"/>
      <c r="G65" s="47"/>
      <c r="H65" s="47"/>
      <c r="I65" s="47"/>
      <c r="J65" s="47"/>
    </row>
    <row r="66" spans="2:10" x14ac:dyDescent="0.25">
      <c r="B66" s="47"/>
      <c r="C66" s="47"/>
      <c r="D66" s="47"/>
      <c r="E66" s="47"/>
      <c r="F66" s="47"/>
      <c r="G66" s="47"/>
      <c r="H66" s="47"/>
      <c r="I66" s="47"/>
      <c r="J66" s="47"/>
    </row>
    <row r="67" spans="2:10" x14ac:dyDescent="0.25">
      <c r="B67" s="47"/>
      <c r="C67" s="47"/>
      <c r="D67" s="47"/>
      <c r="E67" s="47"/>
      <c r="F67" s="47"/>
      <c r="G67" s="47"/>
      <c r="H67" s="47"/>
      <c r="I67" s="47"/>
      <c r="J67" s="47"/>
    </row>
    <row r="68" spans="2:10" x14ac:dyDescent="0.25">
      <c r="B68" s="47"/>
      <c r="C68" s="47"/>
      <c r="D68" s="47"/>
      <c r="E68" s="47"/>
      <c r="F68" s="47"/>
      <c r="G68" s="47"/>
      <c r="H68" s="47"/>
      <c r="I68" s="47"/>
      <c r="J68" s="47"/>
    </row>
    <row r="69" spans="2:10" x14ac:dyDescent="0.25">
      <c r="B69" s="47"/>
      <c r="C69" s="47"/>
      <c r="D69" s="47"/>
      <c r="E69" s="47"/>
      <c r="F69" s="47"/>
      <c r="G69" s="47"/>
      <c r="H69" s="47"/>
      <c r="I69" s="47"/>
      <c r="J69" s="47"/>
    </row>
    <row r="70" spans="2:10" x14ac:dyDescent="0.25">
      <c r="B70" s="47"/>
      <c r="C70" s="47"/>
      <c r="D70" s="47"/>
      <c r="E70" s="47"/>
      <c r="F70" s="47"/>
      <c r="G70" s="47"/>
      <c r="H70" s="47"/>
      <c r="I70" s="47"/>
      <c r="J70" s="47"/>
    </row>
    <row r="71" spans="2:10" x14ac:dyDescent="0.25">
      <c r="B71" s="47"/>
      <c r="C71" s="47"/>
      <c r="D71" s="47"/>
      <c r="E71" s="47"/>
      <c r="F71" s="47"/>
      <c r="G71" s="47"/>
      <c r="H71" s="47"/>
      <c r="I71" s="47"/>
      <c r="J71" s="47"/>
    </row>
    <row r="72" spans="2:10" x14ac:dyDescent="0.25">
      <c r="B72" s="47"/>
      <c r="C72" s="47"/>
      <c r="D72" s="47"/>
      <c r="E72" s="47"/>
      <c r="F72" s="47"/>
      <c r="G72" s="47"/>
      <c r="H72" s="47"/>
      <c r="I72" s="47"/>
      <c r="J72" s="47"/>
    </row>
  </sheetData>
  <mergeCells count="1">
    <mergeCell ref="A1:K1"/>
  </mergeCells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67"/>
  <sheetViews>
    <sheetView showGridLines="0" topLeftCell="A16" zoomScale="110" zoomScaleNormal="110" workbookViewId="0">
      <selection sqref="A1:K1"/>
    </sheetView>
  </sheetViews>
  <sheetFormatPr baseColWidth="10" defaultRowHeight="15" x14ac:dyDescent="0.25"/>
  <cols>
    <col min="1" max="1" width="25.42578125" style="2" customWidth="1"/>
    <col min="2" max="2" width="12.28515625" style="2" customWidth="1"/>
    <col min="3" max="3" width="16" style="2" customWidth="1"/>
    <col min="4" max="11" width="12.28515625" style="2" customWidth="1"/>
    <col min="12" max="16384" width="11.42578125" style="2"/>
  </cols>
  <sheetData>
    <row r="1" spans="1:26" ht="19.5" customHeight="1" x14ac:dyDescent="0.25">
      <c r="A1" s="102" t="s">
        <v>178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M1" s="3"/>
    </row>
    <row r="2" spans="1:26" ht="18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6" s="7" customFormat="1" ht="22.5" x14ac:dyDescent="0.25">
      <c r="A3" s="27"/>
      <c r="B3" s="5" t="s">
        <v>103</v>
      </c>
      <c r="C3" s="6" t="s">
        <v>179</v>
      </c>
      <c r="D3" s="6" t="s">
        <v>140</v>
      </c>
      <c r="E3" s="6" t="s">
        <v>141</v>
      </c>
      <c r="F3" s="6" t="s">
        <v>142</v>
      </c>
      <c r="G3" s="6" t="s">
        <v>143</v>
      </c>
      <c r="H3" s="6" t="s">
        <v>144</v>
      </c>
      <c r="I3" s="6" t="s">
        <v>145</v>
      </c>
      <c r="J3" s="37" t="s">
        <v>146</v>
      </c>
      <c r="K3" s="5" t="s">
        <v>95</v>
      </c>
    </row>
    <row r="4" spans="1:26" s="7" customFormat="1" ht="15" customHeight="1" x14ac:dyDescent="0.25">
      <c r="A4" s="28" t="s">
        <v>105</v>
      </c>
      <c r="B4" s="8">
        <v>1548</v>
      </c>
      <c r="C4" s="9">
        <v>364</v>
      </c>
      <c r="D4" s="9">
        <v>546</v>
      </c>
      <c r="E4" s="9">
        <v>254</v>
      </c>
      <c r="F4" s="9">
        <v>384</v>
      </c>
      <c r="G4" s="9">
        <v>274</v>
      </c>
      <c r="H4" s="9">
        <v>372</v>
      </c>
      <c r="I4" s="9">
        <v>144</v>
      </c>
      <c r="J4" s="38">
        <v>328</v>
      </c>
      <c r="K4" s="8">
        <v>4214</v>
      </c>
      <c r="L4" s="17"/>
    </row>
    <row r="5" spans="1:26" s="7" customFormat="1" ht="15" customHeight="1" x14ac:dyDescent="0.25">
      <c r="A5" s="29" t="s">
        <v>106</v>
      </c>
      <c r="B5" s="10">
        <v>1470</v>
      </c>
      <c r="C5" s="11">
        <v>318</v>
      </c>
      <c r="D5" s="11">
        <v>499</v>
      </c>
      <c r="E5" s="11">
        <v>260</v>
      </c>
      <c r="F5" s="11">
        <v>383</v>
      </c>
      <c r="G5" s="11">
        <v>274</v>
      </c>
      <c r="H5" s="11">
        <v>372</v>
      </c>
      <c r="I5" s="11">
        <v>127</v>
      </c>
      <c r="J5" s="39">
        <v>330</v>
      </c>
      <c r="K5" s="10">
        <v>4033</v>
      </c>
      <c r="L5" s="17"/>
    </row>
    <row r="6" spans="1:26" s="7" customFormat="1" ht="15" customHeight="1" x14ac:dyDescent="0.25">
      <c r="A6" s="30" t="s">
        <v>185</v>
      </c>
      <c r="B6" s="10">
        <v>85430</v>
      </c>
      <c r="C6" s="11">
        <v>9121</v>
      </c>
      <c r="D6" s="11">
        <v>22932</v>
      </c>
      <c r="E6" s="11">
        <v>14757</v>
      </c>
      <c r="F6" s="11">
        <v>32071</v>
      </c>
      <c r="G6" s="11">
        <v>18009</v>
      </c>
      <c r="H6" s="11">
        <v>18599</v>
      </c>
      <c r="I6" s="11">
        <v>8858</v>
      </c>
      <c r="J6" s="39">
        <v>24535</v>
      </c>
      <c r="K6" s="10">
        <v>234312</v>
      </c>
      <c r="L6" s="17"/>
    </row>
    <row r="7" spans="1:26" s="14" customFormat="1" ht="15" customHeight="1" x14ac:dyDescent="0.25">
      <c r="A7" s="30" t="s">
        <v>186</v>
      </c>
      <c r="B7" s="12">
        <v>379702</v>
      </c>
      <c r="C7" s="13">
        <v>100296</v>
      </c>
      <c r="D7" s="13">
        <v>145433</v>
      </c>
      <c r="E7" s="13">
        <v>77799</v>
      </c>
      <c r="F7" s="13">
        <v>114478</v>
      </c>
      <c r="G7" s="13">
        <v>74774</v>
      </c>
      <c r="H7" s="13">
        <v>88829</v>
      </c>
      <c r="I7" s="13">
        <v>32391</v>
      </c>
      <c r="J7" s="40">
        <v>84388</v>
      </c>
      <c r="K7" s="12">
        <v>1098090</v>
      </c>
      <c r="L7" s="17"/>
    </row>
    <row r="8" spans="1:26" s="7" customFormat="1" ht="15" customHeight="1" x14ac:dyDescent="0.25">
      <c r="A8" s="30" t="s">
        <v>187</v>
      </c>
      <c r="B8" s="10">
        <v>465132</v>
      </c>
      <c r="C8" s="11">
        <v>109417</v>
      </c>
      <c r="D8" s="11">
        <v>168365</v>
      </c>
      <c r="E8" s="11">
        <v>92556</v>
      </c>
      <c r="F8" s="11">
        <v>146549</v>
      </c>
      <c r="G8" s="11">
        <v>92783</v>
      </c>
      <c r="H8" s="11">
        <v>107428</v>
      </c>
      <c r="I8" s="11">
        <v>41249</v>
      </c>
      <c r="J8" s="39">
        <v>108923</v>
      </c>
      <c r="K8" s="10">
        <v>1332402</v>
      </c>
      <c r="L8" s="17"/>
    </row>
    <row r="9" spans="1:26" s="7" customFormat="1" ht="15" customHeight="1" x14ac:dyDescent="0.25">
      <c r="A9" s="30" t="s">
        <v>156</v>
      </c>
      <c r="B9" s="10">
        <v>60207</v>
      </c>
      <c r="C9" s="11">
        <v>12831</v>
      </c>
      <c r="D9" s="11">
        <v>12865</v>
      </c>
      <c r="E9" s="11">
        <v>11369</v>
      </c>
      <c r="F9" s="11">
        <v>18247</v>
      </c>
      <c r="G9" s="11">
        <v>13680</v>
      </c>
      <c r="H9" s="11">
        <v>11108</v>
      </c>
      <c r="I9" s="11">
        <v>6083</v>
      </c>
      <c r="J9" s="39">
        <v>13337</v>
      </c>
      <c r="K9" s="10">
        <v>159727</v>
      </c>
      <c r="L9" s="17"/>
      <c r="M9" s="17"/>
    </row>
    <row r="10" spans="1:26" s="7" customFormat="1" ht="15" customHeight="1" x14ac:dyDescent="0.25">
      <c r="A10" s="30" t="s">
        <v>6</v>
      </c>
      <c r="B10" s="15">
        <v>0.12944067490518821</v>
      </c>
      <c r="C10" s="16">
        <v>0.11726696948371826</v>
      </c>
      <c r="D10" s="16">
        <v>7.6411368158465234E-2</v>
      </c>
      <c r="E10" s="16">
        <v>0.12283374389558753</v>
      </c>
      <c r="F10" s="16">
        <v>0.12451125562098683</v>
      </c>
      <c r="G10" s="16">
        <v>0.14744080273325932</v>
      </c>
      <c r="H10" s="16">
        <v>0.10339948616747961</v>
      </c>
      <c r="I10" s="16">
        <v>0.14747024170282916</v>
      </c>
      <c r="J10" s="41">
        <v>0.12244429551150814</v>
      </c>
      <c r="K10" s="15">
        <v>0.11987898547135174</v>
      </c>
      <c r="L10" s="17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s="7" customFormat="1" ht="15" customHeight="1" x14ac:dyDescent="0.25">
      <c r="A11" s="30" t="s">
        <v>188</v>
      </c>
      <c r="B11" s="10">
        <v>50769</v>
      </c>
      <c r="C11" s="11">
        <v>5572</v>
      </c>
      <c r="D11" s="11">
        <v>15139</v>
      </c>
      <c r="E11" s="11">
        <v>11254</v>
      </c>
      <c r="F11" s="11">
        <v>19805</v>
      </c>
      <c r="G11" s="11">
        <v>13398</v>
      </c>
      <c r="H11" s="11">
        <v>11946</v>
      </c>
      <c r="I11" s="11">
        <v>6201</v>
      </c>
      <c r="J11" s="39">
        <v>17219</v>
      </c>
      <c r="K11" s="10">
        <v>151303</v>
      </c>
      <c r="L11" s="17"/>
    </row>
    <row r="12" spans="1:26" s="7" customFormat="1" ht="15" customHeight="1" x14ac:dyDescent="0.25">
      <c r="A12" s="30" t="s">
        <v>158</v>
      </c>
      <c r="B12" s="10">
        <v>25554</v>
      </c>
      <c r="C12" s="11">
        <v>506</v>
      </c>
      <c r="D12" s="11">
        <v>2662</v>
      </c>
      <c r="E12" s="11">
        <v>1464</v>
      </c>
      <c r="F12" s="11">
        <v>7938</v>
      </c>
      <c r="G12" s="11">
        <v>2488</v>
      </c>
      <c r="H12" s="11">
        <v>3030</v>
      </c>
      <c r="I12" s="11">
        <v>1463</v>
      </c>
      <c r="J12" s="39">
        <v>4322</v>
      </c>
      <c r="K12" s="10">
        <v>49427</v>
      </c>
      <c r="L12" s="17"/>
    </row>
    <row r="13" spans="1:26" s="7" customFormat="1" ht="15" customHeight="1" x14ac:dyDescent="0.25">
      <c r="A13" s="30" t="s">
        <v>159</v>
      </c>
      <c r="B13" s="18">
        <v>29.912208825939366</v>
      </c>
      <c r="C13" s="19">
        <v>5.5476373204692466</v>
      </c>
      <c r="D13" s="19">
        <v>11.608233036804465</v>
      </c>
      <c r="E13" s="19">
        <v>9.9207155926001214</v>
      </c>
      <c r="F13" s="19">
        <v>24.751332979950735</v>
      </c>
      <c r="G13" s="19">
        <v>13.815314564939753</v>
      </c>
      <c r="H13" s="19">
        <v>16.291198451529652</v>
      </c>
      <c r="I13" s="19">
        <v>16.516143599006547</v>
      </c>
      <c r="J13" s="42">
        <v>17.615651110658245</v>
      </c>
      <c r="K13" s="18">
        <v>21.094523541261225</v>
      </c>
      <c r="L13" s="17"/>
    </row>
    <row r="14" spans="1:26" s="7" customFormat="1" ht="15" customHeight="1" x14ac:dyDescent="0.25">
      <c r="A14" s="32" t="s">
        <v>160</v>
      </c>
      <c r="B14" s="22">
        <v>1040.2794520547945</v>
      </c>
      <c r="C14" s="23">
        <v>274.78356164383564</v>
      </c>
      <c r="D14" s="23">
        <v>398.44657534246574</v>
      </c>
      <c r="E14" s="23">
        <v>213.14794520547946</v>
      </c>
      <c r="F14" s="23">
        <v>313.63835616438354</v>
      </c>
      <c r="G14" s="23">
        <v>204.86027397260273</v>
      </c>
      <c r="H14" s="23">
        <v>243.36712328767123</v>
      </c>
      <c r="I14" s="23">
        <v>88.742465753424653</v>
      </c>
      <c r="J14" s="44">
        <v>231.2</v>
      </c>
      <c r="K14" s="22">
        <v>3008.4657534246576</v>
      </c>
      <c r="L14" s="17"/>
    </row>
    <row r="15" spans="1:26" s="7" customFormat="1" ht="15" customHeight="1" x14ac:dyDescent="0.25">
      <c r="A15" s="32" t="s">
        <v>189</v>
      </c>
      <c r="B15" s="18">
        <v>70.767309663591462</v>
      </c>
      <c r="C15" s="19">
        <v>86.409925045231333</v>
      </c>
      <c r="D15" s="19">
        <v>79.849013094682519</v>
      </c>
      <c r="E15" s="19">
        <v>81.979978925184398</v>
      </c>
      <c r="F15" s="19">
        <v>81.889910225687615</v>
      </c>
      <c r="G15" s="19">
        <v>74.766523347665228</v>
      </c>
      <c r="H15" s="19">
        <v>65.421269700986898</v>
      </c>
      <c r="I15" s="19">
        <v>69.875957286161153</v>
      </c>
      <c r="J15" s="42">
        <v>70.060606060606062</v>
      </c>
      <c r="K15" s="18">
        <v>74.596224979535279</v>
      </c>
      <c r="L15" s="17"/>
    </row>
    <row r="16" spans="1:26" s="7" customFormat="1" ht="15" customHeight="1" x14ac:dyDescent="0.25">
      <c r="A16" s="32" t="s">
        <v>190</v>
      </c>
      <c r="B16" s="18">
        <v>75.529959929177153</v>
      </c>
      <c r="C16" s="19">
        <v>86.845868872232273</v>
      </c>
      <c r="D16" s="19">
        <v>81.310566338155766</v>
      </c>
      <c r="E16" s="19">
        <v>83.522655426765013</v>
      </c>
      <c r="F16" s="19">
        <v>87.568224900747524</v>
      </c>
      <c r="G16" s="19">
        <v>77.254274572542741</v>
      </c>
      <c r="H16" s="19">
        <v>67.652820739431434</v>
      </c>
      <c r="I16" s="19">
        <v>73.032035379139245</v>
      </c>
      <c r="J16" s="42">
        <v>73.648816936488174</v>
      </c>
      <c r="K16" s="18">
        <v>77.953934832155269</v>
      </c>
      <c r="L16" s="17"/>
    </row>
    <row r="17" spans="1:12" s="7" customFormat="1" ht="15" customHeight="1" x14ac:dyDescent="0.25">
      <c r="A17" s="32" t="s">
        <v>109</v>
      </c>
      <c r="B17" s="22">
        <v>4.4445979164228024</v>
      </c>
      <c r="C17" s="23">
        <v>10.996162701458173</v>
      </c>
      <c r="D17" s="23">
        <v>6.341923949066806</v>
      </c>
      <c r="E17" s="23">
        <v>5.2720065053872736</v>
      </c>
      <c r="F17" s="23">
        <v>3.5695176327523308</v>
      </c>
      <c r="G17" s="23">
        <v>4.1520350935643293</v>
      </c>
      <c r="H17" s="23">
        <v>4.7760094628743479</v>
      </c>
      <c r="I17" s="23">
        <v>3.6566945134341839</v>
      </c>
      <c r="J17" s="44">
        <v>3.439494599551661</v>
      </c>
      <c r="K17" s="22">
        <v>4.6864437160708796</v>
      </c>
      <c r="L17" s="17"/>
    </row>
    <row r="18" spans="1:12" s="7" customFormat="1" ht="15" customHeight="1" x14ac:dyDescent="0.25">
      <c r="A18" s="30" t="s">
        <v>110</v>
      </c>
      <c r="B18" s="20">
        <v>925399</v>
      </c>
      <c r="C18" s="21">
        <v>8469</v>
      </c>
      <c r="D18" s="21">
        <v>166401</v>
      </c>
      <c r="E18" s="21">
        <v>118958</v>
      </c>
      <c r="F18" s="21">
        <v>192419</v>
      </c>
      <c r="G18" s="21">
        <v>137844</v>
      </c>
      <c r="H18" s="21">
        <v>129839</v>
      </c>
      <c r="I18" s="21">
        <v>84297</v>
      </c>
      <c r="J18" s="43">
        <v>162269</v>
      </c>
      <c r="K18" s="20">
        <v>1925895</v>
      </c>
      <c r="L18" s="17"/>
    </row>
    <row r="19" spans="1:12" s="7" customFormat="1" ht="15" customHeight="1" x14ac:dyDescent="0.25">
      <c r="A19" s="32" t="s">
        <v>111</v>
      </c>
      <c r="B19" s="10">
        <v>535110</v>
      </c>
      <c r="C19" s="11">
        <v>111308</v>
      </c>
      <c r="D19" s="11">
        <v>98566</v>
      </c>
      <c r="E19" s="11">
        <v>77666</v>
      </c>
      <c r="F19" s="11">
        <v>121994</v>
      </c>
      <c r="G19" s="11">
        <v>79459</v>
      </c>
      <c r="H19" s="11">
        <v>64161</v>
      </c>
      <c r="I19" s="11">
        <v>27348</v>
      </c>
      <c r="J19" s="39">
        <v>142609</v>
      </c>
      <c r="K19" s="10">
        <v>1258221</v>
      </c>
      <c r="L19" s="17"/>
    </row>
    <row r="20" spans="1:12" s="7" customFormat="1" ht="15" customHeight="1" x14ac:dyDescent="0.25">
      <c r="A20" s="32" t="s">
        <v>191</v>
      </c>
      <c r="B20" s="10">
        <v>469719</v>
      </c>
      <c r="C20" s="11">
        <v>5158</v>
      </c>
      <c r="D20" s="11">
        <v>81604</v>
      </c>
      <c r="E20" s="11">
        <v>67372</v>
      </c>
      <c r="F20" s="11">
        <v>96291</v>
      </c>
      <c r="G20" s="11">
        <v>68124</v>
      </c>
      <c r="H20" s="11">
        <v>53286</v>
      </c>
      <c r="I20" s="11">
        <v>38302</v>
      </c>
      <c r="J20" s="39">
        <v>80864</v>
      </c>
      <c r="K20" s="10">
        <v>960720</v>
      </c>
      <c r="L20" s="17"/>
    </row>
    <row r="21" spans="1:12" s="7" customFormat="1" ht="15" customHeight="1" x14ac:dyDescent="0.25">
      <c r="A21" s="32" t="s">
        <v>112</v>
      </c>
      <c r="B21" s="79">
        <v>5601.7700000000023</v>
      </c>
      <c r="C21" s="80">
        <v>540.67000000000019</v>
      </c>
      <c r="D21" s="80">
        <v>966.69999999999982</v>
      </c>
      <c r="E21" s="80">
        <v>505.66999999999996</v>
      </c>
      <c r="F21" s="80">
        <v>911.35000000000025</v>
      </c>
      <c r="G21" s="80">
        <v>533.70000000000005</v>
      </c>
      <c r="H21" s="80">
        <v>644.09999999999991</v>
      </c>
      <c r="I21" s="80">
        <v>326.80999999999995</v>
      </c>
      <c r="J21" s="81">
        <v>606.41000000000031</v>
      </c>
      <c r="K21" s="79">
        <v>10637.180000000002</v>
      </c>
      <c r="L21" s="17"/>
    </row>
    <row r="22" spans="1:12" s="7" customFormat="1" ht="15" customHeight="1" x14ac:dyDescent="0.25">
      <c r="A22" s="32" t="s">
        <v>20</v>
      </c>
      <c r="B22" s="10">
        <v>549933922</v>
      </c>
      <c r="C22" s="11">
        <v>48621741</v>
      </c>
      <c r="D22" s="11">
        <v>96635649</v>
      </c>
      <c r="E22" s="11">
        <v>47660932</v>
      </c>
      <c r="F22" s="11">
        <v>85238820</v>
      </c>
      <c r="G22" s="11">
        <v>53825935</v>
      </c>
      <c r="H22" s="11">
        <v>58790693</v>
      </c>
      <c r="I22" s="11">
        <v>32299740</v>
      </c>
      <c r="J22" s="39">
        <v>64438092</v>
      </c>
      <c r="K22" s="10">
        <v>1037445524</v>
      </c>
      <c r="L22" s="17"/>
    </row>
    <row r="23" spans="1:12" s="7" customFormat="1" ht="15" customHeight="1" x14ac:dyDescent="0.25">
      <c r="A23" s="32" t="s">
        <v>174</v>
      </c>
      <c r="B23" s="22">
        <v>355254.4715762274</v>
      </c>
      <c r="C23" s="23">
        <v>133576.21153846153</v>
      </c>
      <c r="D23" s="23">
        <v>176988.36813186813</v>
      </c>
      <c r="E23" s="23">
        <v>187641.46456692912</v>
      </c>
      <c r="F23" s="23">
        <v>221976.09375</v>
      </c>
      <c r="G23" s="23">
        <v>196445.01824817518</v>
      </c>
      <c r="H23" s="23">
        <v>158039.49731182796</v>
      </c>
      <c r="I23" s="23">
        <v>224303.75</v>
      </c>
      <c r="J23" s="44">
        <v>196457.59756097561</v>
      </c>
      <c r="K23" s="22">
        <v>246190.20503084955</v>
      </c>
      <c r="L23" s="17"/>
    </row>
    <row r="24" spans="1:12" s="7" customFormat="1" ht="15" customHeight="1" x14ac:dyDescent="0.25">
      <c r="A24" s="32" t="s">
        <v>175</v>
      </c>
      <c r="B24" s="22">
        <v>374104.70884353743</v>
      </c>
      <c r="C24" s="23">
        <v>152898.55660377358</v>
      </c>
      <c r="D24" s="23">
        <v>193658.61523046091</v>
      </c>
      <c r="E24" s="23">
        <v>183311.27692307692</v>
      </c>
      <c r="F24" s="23">
        <v>222555.66579634463</v>
      </c>
      <c r="G24" s="23">
        <v>196445.01824817518</v>
      </c>
      <c r="H24" s="23">
        <v>158039.49731182796</v>
      </c>
      <c r="I24" s="23">
        <v>254328.66141732284</v>
      </c>
      <c r="J24" s="44">
        <v>195266.94545454546</v>
      </c>
      <c r="K24" s="22">
        <v>257239.15794693778</v>
      </c>
      <c r="L24" s="17"/>
    </row>
    <row r="25" spans="1:12" s="7" customFormat="1" ht="15" customHeight="1" x14ac:dyDescent="0.25">
      <c r="A25" s="32" t="s">
        <v>115</v>
      </c>
      <c r="B25" s="22">
        <v>1182.3179699526156</v>
      </c>
      <c r="C25" s="23">
        <v>444.37099353848123</v>
      </c>
      <c r="D25" s="23">
        <v>573.96518872687318</v>
      </c>
      <c r="E25" s="23">
        <v>514.941570508665</v>
      </c>
      <c r="F25" s="23">
        <v>581.64040696285883</v>
      </c>
      <c r="G25" s="23">
        <v>580.12712458101157</v>
      </c>
      <c r="H25" s="23">
        <v>547.25670216330934</v>
      </c>
      <c r="I25" s="23">
        <v>783.04298286019059</v>
      </c>
      <c r="J25" s="44">
        <v>591.59307033408925</v>
      </c>
      <c r="K25" s="22">
        <v>778.62801466824578</v>
      </c>
      <c r="L25" s="17"/>
    </row>
    <row r="26" spans="1:12" s="7" customFormat="1" ht="15" customHeight="1" x14ac:dyDescent="0.25">
      <c r="A26" s="32" t="s">
        <v>116</v>
      </c>
      <c r="B26" s="22">
        <v>1448.3303274673297</v>
      </c>
      <c r="C26" s="23">
        <v>484.78245393634842</v>
      </c>
      <c r="D26" s="23">
        <v>664.46851127323237</v>
      </c>
      <c r="E26" s="23">
        <v>612.61625470764409</v>
      </c>
      <c r="F26" s="23">
        <v>744.586907528084</v>
      </c>
      <c r="G26" s="23">
        <v>719.84827613876485</v>
      </c>
      <c r="H26" s="23">
        <v>661.84121176642759</v>
      </c>
      <c r="I26" s="23">
        <v>997.18255070853013</v>
      </c>
      <c r="J26" s="44">
        <v>763.59307010475425</v>
      </c>
      <c r="K26" s="22">
        <v>944.77276361682561</v>
      </c>
      <c r="L26" s="17"/>
    </row>
    <row r="27" spans="1:12" s="7" customFormat="1" ht="15" customHeight="1" x14ac:dyDescent="0.25">
      <c r="A27" s="32" t="s">
        <v>76</v>
      </c>
      <c r="B27" s="20">
        <v>336077458</v>
      </c>
      <c r="C27" s="21">
        <v>32457403</v>
      </c>
      <c r="D27" s="21">
        <v>61526503</v>
      </c>
      <c r="E27" s="21">
        <v>31522498</v>
      </c>
      <c r="F27" s="21">
        <v>59060426</v>
      </c>
      <c r="G27" s="21">
        <v>33915276</v>
      </c>
      <c r="H27" s="21">
        <v>41670891</v>
      </c>
      <c r="I27" s="21">
        <v>20633563</v>
      </c>
      <c r="J27" s="43">
        <v>37572673</v>
      </c>
      <c r="K27" s="20">
        <v>654436691</v>
      </c>
      <c r="L27" s="17"/>
    </row>
    <row r="28" spans="1:12" s="7" customFormat="1" ht="15" customHeight="1" x14ac:dyDescent="0.25">
      <c r="A28" s="32" t="s">
        <v>77</v>
      </c>
      <c r="B28" s="22">
        <v>59994.869121724005</v>
      </c>
      <c r="C28" s="23">
        <v>60031.817929605837</v>
      </c>
      <c r="D28" s="23">
        <v>63645.911865108115</v>
      </c>
      <c r="E28" s="23">
        <v>62338.082148436733</v>
      </c>
      <c r="F28" s="23">
        <v>64805.427113622631</v>
      </c>
      <c r="G28" s="23">
        <v>63547.45362563237</v>
      </c>
      <c r="H28" s="23">
        <v>64696.306474149984</v>
      </c>
      <c r="I28" s="23">
        <v>63136.265720143216</v>
      </c>
      <c r="J28" s="44">
        <v>61959.190976402075</v>
      </c>
      <c r="K28" s="22">
        <v>61523.513844834801</v>
      </c>
      <c r="L28" s="17"/>
    </row>
    <row r="29" spans="1:12" s="7" customFormat="1" ht="15" customHeight="1" x14ac:dyDescent="0.25">
      <c r="A29" s="32" t="s">
        <v>164</v>
      </c>
      <c r="B29" s="20">
        <v>325869328</v>
      </c>
      <c r="C29" s="21">
        <v>34641687</v>
      </c>
      <c r="D29" s="21">
        <v>65586972</v>
      </c>
      <c r="E29" s="21">
        <v>38529243</v>
      </c>
      <c r="F29" s="21">
        <v>68779033</v>
      </c>
      <c r="G29" s="21">
        <v>45271043</v>
      </c>
      <c r="H29" s="21">
        <v>46443095</v>
      </c>
      <c r="I29" s="21">
        <v>19267602</v>
      </c>
      <c r="J29" s="43">
        <v>57835531</v>
      </c>
      <c r="K29" s="20">
        <v>702223534</v>
      </c>
      <c r="L29" s="17"/>
    </row>
    <row r="30" spans="1:12" s="7" customFormat="1" ht="15" customHeight="1" x14ac:dyDescent="0.25">
      <c r="A30" s="32" t="s">
        <v>118</v>
      </c>
      <c r="B30" s="22">
        <v>858.22389136744073</v>
      </c>
      <c r="C30" s="23">
        <v>345.39450227327114</v>
      </c>
      <c r="D30" s="23">
        <v>450.97723350271258</v>
      </c>
      <c r="E30" s="23">
        <v>495.24085142482551</v>
      </c>
      <c r="F30" s="23">
        <v>600.80568318803614</v>
      </c>
      <c r="G30" s="23">
        <v>605.43829405943245</v>
      </c>
      <c r="H30" s="23">
        <v>522.8370802328069</v>
      </c>
      <c r="I30" s="23">
        <v>594.84430860424197</v>
      </c>
      <c r="J30" s="44">
        <v>685.35255012561026</v>
      </c>
      <c r="K30" s="22">
        <v>639.49542751504885</v>
      </c>
      <c r="L30" s="17"/>
    </row>
    <row r="31" spans="1:12" s="7" customFormat="1" ht="15" customHeight="1" x14ac:dyDescent="0.25">
      <c r="A31" s="33" t="s">
        <v>119</v>
      </c>
      <c r="B31" s="82">
        <v>3814.4601193959966</v>
      </c>
      <c r="C31" s="83">
        <v>3798.0141431860543</v>
      </c>
      <c r="D31" s="83">
        <v>2860.063317634746</v>
      </c>
      <c r="E31" s="83">
        <v>2610.9129904452125</v>
      </c>
      <c r="F31" s="83">
        <v>2144.5864799975056</v>
      </c>
      <c r="G31" s="83">
        <v>2513.8010439224831</v>
      </c>
      <c r="H31" s="83">
        <v>2497.0748427334802</v>
      </c>
      <c r="I31" s="83">
        <v>2175.163919620682</v>
      </c>
      <c r="J31" s="84">
        <v>2357.2663949459957</v>
      </c>
      <c r="K31" s="82">
        <v>2996.9593277339613</v>
      </c>
      <c r="L31" s="17"/>
    </row>
    <row r="32" spans="1:12" s="7" customFormat="1" ht="8.2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s="7" customFormat="1" ht="12.75" customHeight="1" x14ac:dyDescent="0.25">
      <c r="A33" s="25" t="s">
        <v>147</v>
      </c>
      <c r="B33" s="24"/>
      <c r="C33" s="24"/>
      <c r="D33" s="24"/>
      <c r="E33" s="24"/>
      <c r="G33" s="25" t="s">
        <v>165</v>
      </c>
      <c r="H33" s="24"/>
      <c r="I33" s="24"/>
      <c r="J33" s="24"/>
      <c r="K33" s="24"/>
    </row>
    <row r="34" spans="1:11" s="7" customFormat="1" ht="12.75" customHeight="1" x14ac:dyDescent="0.25">
      <c r="A34" s="25" t="s">
        <v>180</v>
      </c>
      <c r="B34" s="24"/>
      <c r="C34" s="24"/>
      <c r="D34" s="24"/>
      <c r="E34" s="24"/>
      <c r="G34" s="25" t="s">
        <v>166</v>
      </c>
      <c r="H34" s="24"/>
      <c r="I34" s="24"/>
      <c r="J34" s="24"/>
      <c r="K34" s="24"/>
    </row>
    <row r="35" spans="1:11" s="7" customFormat="1" ht="12.75" customHeight="1" x14ac:dyDescent="0.25">
      <c r="A35" s="25" t="s">
        <v>169</v>
      </c>
      <c r="B35" s="24"/>
      <c r="C35" s="24"/>
      <c r="D35" s="24"/>
      <c r="E35" s="24"/>
      <c r="G35" s="25" t="s">
        <v>181</v>
      </c>
      <c r="H35" s="24"/>
      <c r="I35" s="24"/>
      <c r="J35" s="24"/>
      <c r="K35" s="24"/>
    </row>
    <row r="36" spans="1:11" s="7" customFormat="1" ht="12.75" customHeight="1" x14ac:dyDescent="0.25">
      <c r="A36" s="25" t="s">
        <v>215</v>
      </c>
      <c r="B36" s="24"/>
      <c r="C36" s="24"/>
      <c r="D36" s="24"/>
      <c r="E36" s="24"/>
      <c r="G36" s="25" t="s">
        <v>182</v>
      </c>
      <c r="H36" s="24"/>
      <c r="I36" s="24"/>
      <c r="J36" s="24"/>
      <c r="K36" s="24"/>
    </row>
    <row r="37" spans="1:11" s="7" customFormat="1" ht="12.75" customHeight="1" x14ac:dyDescent="0.25">
      <c r="A37" s="25" t="s">
        <v>126</v>
      </c>
      <c r="B37" s="24"/>
      <c r="C37" s="24"/>
      <c r="D37" s="24"/>
      <c r="E37" s="24"/>
      <c r="G37" s="25" t="s">
        <v>183</v>
      </c>
      <c r="H37" s="24"/>
      <c r="I37" s="24"/>
      <c r="J37" s="24"/>
      <c r="K37" s="24"/>
    </row>
    <row r="38" spans="1:11" s="7" customFormat="1" ht="12.75" customHeight="1" x14ac:dyDescent="0.25">
      <c r="A38" s="25" t="s">
        <v>177</v>
      </c>
      <c r="B38" s="24"/>
      <c r="C38" s="24"/>
      <c r="D38" s="24"/>
      <c r="E38" s="24"/>
      <c r="G38" s="7" t="s">
        <v>184</v>
      </c>
      <c r="H38" s="24"/>
      <c r="I38" s="24"/>
      <c r="J38" s="24"/>
      <c r="K38" s="24"/>
    </row>
    <row r="39" spans="1:11" s="7" customFormat="1" ht="7.5" customHeight="1" x14ac:dyDescent="0.25">
      <c r="A39" s="25"/>
      <c r="B39" s="24"/>
      <c r="C39" s="24"/>
      <c r="D39" s="24"/>
      <c r="E39" s="24"/>
      <c r="G39" s="25"/>
      <c r="H39" s="24"/>
      <c r="I39" s="24"/>
      <c r="J39" s="24"/>
      <c r="K39" s="24"/>
    </row>
    <row r="40" spans="1:11" s="7" customFormat="1" ht="11.25" x14ac:dyDescent="0.25">
      <c r="A40" s="26" t="s">
        <v>171</v>
      </c>
    </row>
    <row r="42" spans="1:11" x14ac:dyDescent="0.25">
      <c r="B42" s="47"/>
      <c r="C42" s="47"/>
      <c r="D42" s="47"/>
      <c r="E42" s="47"/>
      <c r="F42" s="47"/>
      <c r="G42" s="47"/>
      <c r="H42" s="47"/>
      <c r="I42" s="47"/>
      <c r="J42" s="47"/>
    </row>
    <row r="43" spans="1:11" x14ac:dyDescent="0.25">
      <c r="B43" s="47"/>
      <c r="C43" s="47"/>
      <c r="D43" s="47"/>
      <c r="E43" s="47"/>
      <c r="F43" s="47"/>
      <c r="G43" s="47"/>
      <c r="H43" s="47"/>
      <c r="I43" s="47"/>
      <c r="J43" s="47"/>
    </row>
    <row r="44" spans="1:11" x14ac:dyDescent="0.25">
      <c r="B44" s="47"/>
      <c r="C44" s="47"/>
      <c r="D44" s="47"/>
      <c r="E44" s="47"/>
      <c r="F44" s="47"/>
      <c r="G44" s="47"/>
      <c r="H44" s="47"/>
      <c r="I44" s="47"/>
      <c r="J44" s="47"/>
      <c r="K44" s="47"/>
    </row>
    <row r="45" spans="1:11" x14ac:dyDescent="0.25">
      <c r="B45" s="47"/>
      <c r="C45" s="47"/>
      <c r="D45" s="47"/>
      <c r="E45" s="47"/>
      <c r="F45" s="47"/>
      <c r="G45" s="47"/>
      <c r="H45" s="47"/>
      <c r="I45" s="47"/>
      <c r="J45" s="47"/>
    </row>
    <row r="46" spans="1:11" x14ac:dyDescent="0.25">
      <c r="B46" s="47"/>
      <c r="C46" s="47"/>
      <c r="D46" s="47"/>
      <c r="E46" s="47"/>
      <c r="F46" s="47"/>
      <c r="G46" s="47"/>
      <c r="H46" s="47"/>
      <c r="I46" s="47"/>
      <c r="J46" s="47"/>
    </row>
    <row r="47" spans="1:11" x14ac:dyDescent="0.25">
      <c r="B47" s="47"/>
      <c r="C47" s="47"/>
      <c r="D47" s="47"/>
      <c r="E47" s="47"/>
      <c r="F47" s="47"/>
      <c r="G47" s="47"/>
      <c r="H47" s="47"/>
      <c r="I47" s="47"/>
      <c r="J47" s="47"/>
    </row>
    <row r="48" spans="1:11" x14ac:dyDescent="0.25">
      <c r="B48" s="47"/>
      <c r="C48" s="47"/>
      <c r="D48" s="47"/>
      <c r="E48" s="47"/>
      <c r="F48" s="47"/>
      <c r="G48" s="47"/>
      <c r="H48" s="47"/>
      <c r="I48" s="47"/>
      <c r="J48" s="47"/>
    </row>
    <row r="49" spans="2:10" x14ac:dyDescent="0.25">
      <c r="B49" s="47"/>
      <c r="C49" s="47"/>
      <c r="D49" s="47"/>
      <c r="E49" s="47"/>
      <c r="F49" s="47"/>
      <c r="G49" s="47"/>
      <c r="H49" s="47"/>
      <c r="I49" s="47"/>
      <c r="J49" s="47"/>
    </row>
    <row r="50" spans="2:10" x14ac:dyDescent="0.25">
      <c r="B50" s="47"/>
      <c r="C50" s="47"/>
      <c r="D50" s="47"/>
      <c r="E50" s="47"/>
      <c r="F50" s="47"/>
      <c r="G50" s="47"/>
      <c r="H50" s="47"/>
      <c r="I50" s="47"/>
      <c r="J50" s="47"/>
    </row>
    <row r="51" spans="2:10" x14ac:dyDescent="0.25">
      <c r="B51" s="47"/>
      <c r="C51" s="47"/>
      <c r="D51" s="47"/>
      <c r="E51" s="47"/>
      <c r="F51" s="47"/>
      <c r="G51" s="47"/>
      <c r="H51" s="47"/>
      <c r="I51" s="47"/>
      <c r="J51" s="47"/>
    </row>
    <row r="52" spans="2:10" x14ac:dyDescent="0.25">
      <c r="B52" s="47"/>
      <c r="C52" s="47"/>
      <c r="D52" s="47"/>
      <c r="E52" s="47"/>
      <c r="F52" s="47"/>
      <c r="G52" s="47"/>
      <c r="H52" s="47"/>
      <c r="I52" s="47"/>
      <c r="J52" s="47"/>
    </row>
    <row r="53" spans="2:10" x14ac:dyDescent="0.25">
      <c r="B53" s="47"/>
      <c r="C53" s="47"/>
      <c r="D53" s="47"/>
      <c r="E53" s="47"/>
      <c r="F53" s="47"/>
      <c r="G53" s="47"/>
      <c r="H53" s="47"/>
      <c r="I53" s="47"/>
      <c r="J53" s="47"/>
    </row>
    <row r="54" spans="2:10" x14ac:dyDescent="0.25">
      <c r="B54" s="47"/>
      <c r="C54" s="47"/>
      <c r="D54" s="47"/>
      <c r="E54" s="47"/>
      <c r="F54" s="47"/>
      <c r="G54" s="47"/>
      <c r="H54" s="47"/>
      <c r="I54" s="47"/>
      <c r="J54" s="47"/>
    </row>
    <row r="55" spans="2:10" x14ac:dyDescent="0.25">
      <c r="B55" s="47"/>
      <c r="C55" s="47"/>
      <c r="D55" s="47"/>
      <c r="E55" s="47"/>
      <c r="F55" s="47"/>
      <c r="G55" s="47"/>
      <c r="H55" s="47"/>
      <c r="I55" s="47"/>
      <c r="J55" s="47"/>
    </row>
    <row r="56" spans="2:10" x14ac:dyDescent="0.25">
      <c r="B56" s="47"/>
      <c r="C56" s="47"/>
      <c r="D56" s="47"/>
      <c r="E56" s="47"/>
      <c r="F56" s="47"/>
      <c r="G56" s="47"/>
      <c r="H56" s="47"/>
      <c r="I56" s="47"/>
      <c r="J56" s="47"/>
    </row>
    <row r="57" spans="2:10" x14ac:dyDescent="0.25">
      <c r="B57" s="47"/>
      <c r="C57" s="47"/>
      <c r="D57" s="47"/>
      <c r="E57" s="47"/>
      <c r="F57" s="47"/>
      <c r="G57" s="47"/>
      <c r="H57" s="47"/>
      <c r="I57" s="47"/>
      <c r="J57" s="47"/>
    </row>
    <row r="58" spans="2:10" x14ac:dyDescent="0.25">
      <c r="B58" s="47"/>
      <c r="C58" s="47"/>
      <c r="D58" s="47"/>
      <c r="E58" s="47"/>
      <c r="F58" s="47"/>
      <c r="G58" s="47"/>
      <c r="H58" s="47"/>
      <c r="I58" s="47"/>
      <c r="J58" s="47"/>
    </row>
    <row r="59" spans="2:10" x14ac:dyDescent="0.25">
      <c r="B59" s="47"/>
      <c r="C59" s="47"/>
      <c r="D59" s="47"/>
      <c r="E59" s="47"/>
      <c r="F59" s="47"/>
      <c r="G59" s="47"/>
      <c r="H59" s="47"/>
      <c r="I59" s="47"/>
      <c r="J59" s="47"/>
    </row>
    <row r="60" spans="2:10" x14ac:dyDescent="0.25">
      <c r="B60" s="47"/>
      <c r="C60" s="47"/>
      <c r="D60" s="47"/>
      <c r="E60" s="47"/>
      <c r="F60" s="47"/>
      <c r="G60" s="47"/>
      <c r="H60" s="47"/>
      <c r="I60" s="47"/>
      <c r="J60" s="47"/>
    </row>
    <row r="61" spans="2:10" x14ac:dyDescent="0.25">
      <c r="B61" s="47"/>
      <c r="C61" s="47"/>
      <c r="D61" s="47"/>
      <c r="E61" s="47"/>
      <c r="F61" s="47"/>
      <c r="G61" s="47"/>
      <c r="H61" s="47"/>
      <c r="I61" s="47"/>
      <c r="J61" s="47"/>
    </row>
    <row r="62" spans="2:10" x14ac:dyDescent="0.25">
      <c r="B62" s="47"/>
      <c r="C62" s="47"/>
      <c r="D62" s="47"/>
      <c r="E62" s="47"/>
      <c r="F62" s="47"/>
      <c r="G62" s="47"/>
      <c r="H62" s="47"/>
      <c r="I62" s="47"/>
      <c r="J62" s="47"/>
    </row>
    <row r="63" spans="2:10" x14ac:dyDescent="0.25">
      <c r="B63" s="47"/>
      <c r="C63" s="47"/>
      <c r="D63" s="47"/>
      <c r="E63" s="47"/>
      <c r="F63" s="47"/>
      <c r="G63" s="47"/>
      <c r="H63" s="47"/>
      <c r="I63" s="47"/>
      <c r="J63" s="47"/>
    </row>
    <row r="64" spans="2:10" x14ac:dyDescent="0.25">
      <c r="B64" s="47"/>
      <c r="C64" s="47"/>
      <c r="D64" s="47"/>
      <c r="E64" s="47"/>
      <c r="F64" s="47"/>
      <c r="G64" s="47"/>
      <c r="H64" s="47"/>
      <c r="I64" s="47"/>
      <c r="J64" s="47"/>
    </row>
    <row r="65" spans="2:10" x14ac:dyDescent="0.25">
      <c r="B65" s="47"/>
      <c r="C65" s="47"/>
      <c r="D65" s="47"/>
      <c r="E65" s="47"/>
      <c r="F65" s="47"/>
      <c r="G65" s="47"/>
      <c r="H65" s="47"/>
      <c r="I65" s="47"/>
      <c r="J65" s="47"/>
    </row>
    <row r="66" spans="2:10" x14ac:dyDescent="0.25">
      <c r="B66" s="47"/>
      <c r="C66" s="47"/>
      <c r="D66" s="47"/>
      <c r="E66" s="47"/>
      <c r="F66" s="47"/>
      <c r="G66" s="47"/>
      <c r="H66" s="47"/>
      <c r="I66" s="47"/>
      <c r="J66" s="47"/>
    </row>
    <row r="67" spans="2:10" x14ac:dyDescent="0.25">
      <c r="B67" s="47"/>
      <c r="C67" s="47"/>
      <c r="D67" s="47"/>
      <c r="E67" s="47"/>
      <c r="F67" s="47"/>
      <c r="G67" s="47"/>
      <c r="H67" s="47"/>
      <c r="I67" s="47"/>
      <c r="J67" s="47"/>
    </row>
  </sheetData>
  <mergeCells count="1">
    <mergeCell ref="A1:K1"/>
  </mergeCells>
  <pageMargins left="0.7" right="0.7" top="0.78740157499999996" bottom="0.78740157499999996" header="0.3" footer="0.3"/>
  <pageSetup paperSize="9" scale="8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N67"/>
  <sheetViews>
    <sheetView showGridLines="0" topLeftCell="A19" zoomScale="110" zoomScaleNormal="110" workbookViewId="0">
      <selection sqref="A1:L1"/>
    </sheetView>
  </sheetViews>
  <sheetFormatPr baseColWidth="10" defaultRowHeight="15" x14ac:dyDescent="0.25"/>
  <cols>
    <col min="1" max="1" width="25.42578125" style="2" customWidth="1"/>
    <col min="2" max="12" width="11.7109375" style="2" customWidth="1"/>
    <col min="13" max="16384" width="11.42578125" style="2"/>
  </cols>
  <sheetData>
    <row r="1" spans="1:14" ht="19.5" customHeight="1" x14ac:dyDescent="0.25">
      <c r="A1" s="102" t="s">
        <v>173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N1" s="3"/>
    </row>
    <row r="2" spans="1:14" ht="18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s="7" customFormat="1" ht="22.5" x14ac:dyDescent="0.25">
      <c r="A3" s="27"/>
      <c r="B3" s="5" t="s">
        <v>103</v>
      </c>
      <c r="C3" s="6" t="s">
        <v>45</v>
      </c>
      <c r="D3" s="6" t="s">
        <v>46</v>
      </c>
      <c r="E3" s="6" t="s">
        <v>140</v>
      </c>
      <c r="F3" s="6" t="s">
        <v>141</v>
      </c>
      <c r="G3" s="6" t="s">
        <v>142</v>
      </c>
      <c r="H3" s="6" t="s">
        <v>143</v>
      </c>
      <c r="I3" s="6" t="s">
        <v>144</v>
      </c>
      <c r="J3" s="6" t="s">
        <v>145</v>
      </c>
      <c r="K3" s="37" t="s">
        <v>146</v>
      </c>
      <c r="L3" s="5" t="s">
        <v>95</v>
      </c>
    </row>
    <row r="4" spans="1:14" s="7" customFormat="1" ht="15" customHeight="1" x14ac:dyDescent="0.25">
      <c r="A4" s="28" t="s">
        <v>105</v>
      </c>
      <c r="B4" s="8">
        <v>1548</v>
      </c>
      <c r="C4" s="9">
        <v>200</v>
      </c>
      <c r="D4" s="9">
        <v>164</v>
      </c>
      <c r="E4" s="9">
        <v>546</v>
      </c>
      <c r="F4" s="9">
        <v>254</v>
      </c>
      <c r="G4" s="9">
        <v>384</v>
      </c>
      <c r="H4" s="9">
        <v>274</v>
      </c>
      <c r="I4" s="9">
        <v>372</v>
      </c>
      <c r="J4" s="9">
        <v>144</v>
      </c>
      <c r="K4" s="38">
        <v>328</v>
      </c>
      <c r="L4" s="34">
        <v>4214</v>
      </c>
      <c r="M4" s="17"/>
    </row>
    <row r="5" spans="1:14" s="7" customFormat="1" ht="15" customHeight="1" x14ac:dyDescent="0.25">
      <c r="A5" s="29" t="s">
        <v>106</v>
      </c>
      <c r="B5" s="10">
        <v>1491</v>
      </c>
      <c r="C5" s="11">
        <v>198</v>
      </c>
      <c r="D5" s="11">
        <v>128</v>
      </c>
      <c r="E5" s="11">
        <v>503</v>
      </c>
      <c r="F5" s="11">
        <v>260</v>
      </c>
      <c r="G5" s="11">
        <v>383</v>
      </c>
      <c r="H5" s="11">
        <v>274</v>
      </c>
      <c r="I5" s="11">
        <v>372</v>
      </c>
      <c r="J5" s="11">
        <v>136</v>
      </c>
      <c r="K5" s="39">
        <v>330</v>
      </c>
      <c r="L5" s="35">
        <v>4075</v>
      </c>
      <c r="M5" s="17"/>
    </row>
    <row r="6" spans="1:14" s="7" customFormat="1" ht="15" customHeight="1" x14ac:dyDescent="0.25">
      <c r="A6" s="30" t="s">
        <v>185</v>
      </c>
      <c r="B6" s="10">
        <v>85903</v>
      </c>
      <c r="C6" s="11">
        <v>2843</v>
      </c>
      <c r="D6" s="11">
        <v>6826</v>
      </c>
      <c r="E6" s="11">
        <v>23219</v>
      </c>
      <c r="F6" s="11">
        <v>15226</v>
      </c>
      <c r="G6" s="11">
        <v>32119</v>
      </c>
      <c r="H6" s="11">
        <v>17911</v>
      </c>
      <c r="I6" s="11">
        <v>19654</v>
      </c>
      <c r="J6" s="11">
        <v>8659</v>
      </c>
      <c r="K6" s="39">
        <v>24876</v>
      </c>
      <c r="L6" s="10">
        <v>237236</v>
      </c>
      <c r="M6" s="17"/>
    </row>
    <row r="7" spans="1:14" s="14" customFormat="1" ht="15" customHeight="1" x14ac:dyDescent="0.25">
      <c r="A7" s="30" t="s">
        <v>186</v>
      </c>
      <c r="B7" s="12">
        <v>388136</v>
      </c>
      <c r="C7" s="13">
        <v>65912</v>
      </c>
      <c r="D7" s="13">
        <v>37613</v>
      </c>
      <c r="E7" s="13">
        <v>144302</v>
      </c>
      <c r="F7" s="13">
        <v>78078</v>
      </c>
      <c r="G7" s="13">
        <v>117818</v>
      </c>
      <c r="H7" s="13">
        <v>76167</v>
      </c>
      <c r="I7" s="13">
        <v>92476</v>
      </c>
      <c r="J7" s="13">
        <v>34167</v>
      </c>
      <c r="K7" s="40">
        <v>83894</v>
      </c>
      <c r="L7" s="12">
        <v>1118563</v>
      </c>
      <c r="M7" s="17"/>
    </row>
    <row r="8" spans="1:14" s="7" customFormat="1" ht="15" customHeight="1" x14ac:dyDescent="0.25">
      <c r="A8" s="30" t="s">
        <v>187</v>
      </c>
      <c r="B8" s="10">
        <v>474039</v>
      </c>
      <c r="C8" s="11">
        <v>68755</v>
      </c>
      <c r="D8" s="11">
        <v>44439</v>
      </c>
      <c r="E8" s="11">
        <v>167521</v>
      </c>
      <c r="F8" s="11">
        <v>93304</v>
      </c>
      <c r="G8" s="11">
        <v>149937</v>
      </c>
      <c r="H8" s="11">
        <v>94078</v>
      </c>
      <c r="I8" s="11">
        <v>112130</v>
      </c>
      <c r="J8" s="11">
        <v>42826</v>
      </c>
      <c r="K8" s="39">
        <v>108770</v>
      </c>
      <c r="L8" s="10">
        <v>1355799</v>
      </c>
      <c r="M8" s="17"/>
    </row>
    <row r="9" spans="1:14" s="7" customFormat="1" ht="15" customHeight="1" x14ac:dyDescent="0.25">
      <c r="A9" s="30" t="s">
        <v>156</v>
      </c>
      <c r="B9" s="10">
        <v>61152</v>
      </c>
      <c r="C9" s="11">
        <v>10451</v>
      </c>
      <c r="D9" s="11">
        <v>5325</v>
      </c>
      <c r="E9" s="11">
        <v>12091</v>
      </c>
      <c r="F9" s="11">
        <v>11603</v>
      </c>
      <c r="G9" s="11">
        <v>19092</v>
      </c>
      <c r="H9" s="11">
        <v>13124</v>
      </c>
      <c r="I9" s="11">
        <v>11674</v>
      </c>
      <c r="J9" s="11">
        <v>6564</v>
      </c>
      <c r="K9" s="39">
        <v>13376</v>
      </c>
      <c r="L9" s="10">
        <v>164452</v>
      </c>
      <c r="M9" s="17"/>
      <c r="N9" s="17"/>
    </row>
    <row r="10" spans="1:14" s="7" customFormat="1" ht="15" customHeight="1" x14ac:dyDescent="0.25">
      <c r="A10" s="30" t="s">
        <v>6</v>
      </c>
      <c r="B10" s="15">
        <v>0.12900204413560909</v>
      </c>
      <c r="C10" s="16">
        <v>0.15200349065522509</v>
      </c>
      <c r="D10" s="16">
        <v>0.11982717882940661</v>
      </c>
      <c r="E10" s="16">
        <v>7.2176025692301263E-2</v>
      </c>
      <c r="F10" s="16">
        <v>0.12435694075280802</v>
      </c>
      <c r="G10" s="16">
        <v>0.12733348006162587</v>
      </c>
      <c r="H10" s="16">
        <v>0.13950126490784243</v>
      </c>
      <c r="I10" s="16">
        <v>0.10411129938464282</v>
      </c>
      <c r="J10" s="16">
        <v>0.15327137720076589</v>
      </c>
      <c r="K10" s="41">
        <v>0.12297508504183138</v>
      </c>
      <c r="L10" s="15">
        <v>0.12129526574366849</v>
      </c>
      <c r="M10" s="17"/>
    </row>
    <row r="11" spans="1:14" s="7" customFormat="1" ht="15" customHeight="1" x14ac:dyDescent="0.25">
      <c r="A11" s="30" t="s">
        <v>188</v>
      </c>
      <c r="B11" s="10">
        <v>51154</v>
      </c>
      <c r="C11" s="11">
        <v>2234</v>
      </c>
      <c r="D11" s="11">
        <v>3525</v>
      </c>
      <c r="E11" s="11">
        <v>15197</v>
      </c>
      <c r="F11" s="11">
        <v>11500</v>
      </c>
      <c r="G11" s="11">
        <v>19634</v>
      </c>
      <c r="H11" s="11">
        <v>13029</v>
      </c>
      <c r="I11" s="11">
        <v>12477</v>
      </c>
      <c r="J11" s="11">
        <v>5898</v>
      </c>
      <c r="K11" s="39">
        <v>17091</v>
      </c>
      <c r="L11" s="36">
        <v>151739</v>
      </c>
      <c r="M11" s="17"/>
    </row>
    <row r="12" spans="1:14" s="7" customFormat="1" ht="15" customHeight="1" x14ac:dyDescent="0.25">
      <c r="A12" s="30" t="s">
        <v>158</v>
      </c>
      <c r="B12" s="10">
        <v>24995</v>
      </c>
      <c r="C12" s="11">
        <v>11</v>
      </c>
      <c r="D12" s="11">
        <v>616</v>
      </c>
      <c r="E12" s="11">
        <v>2908</v>
      </c>
      <c r="F12" s="11">
        <v>1524</v>
      </c>
      <c r="G12" s="11">
        <v>6900</v>
      </c>
      <c r="H12" s="11">
        <v>2217</v>
      </c>
      <c r="I12" s="11">
        <v>3106</v>
      </c>
      <c r="J12" s="11">
        <v>1274</v>
      </c>
      <c r="K12" s="39">
        <v>4712</v>
      </c>
      <c r="L12" s="10">
        <v>48263</v>
      </c>
      <c r="M12" s="17"/>
    </row>
    <row r="13" spans="1:14" s="7" customFormat="1" ht="15" customHeight="1" x14ac:dyDescent="0.25">
      <c r="A13" s="30" t="s">
        <v>159</v>
      </c>
      <c r="B13" s="18">
        <v>29.096771940444455</v>
      </c>
      <c r="C13" s="19">
        <v>0.38691523039043263</v>
      </c>
      <c r="D13" s="19">
        <v>9.0243187811309706</v>
      </c>
      <c r="E13" s="19">
        <v>12.524225849519789</v>
      </c>
      <c r="F13" s="19">
        <v>10.009194798371206</v>
      </c>
      <c r="G13" s="19">
        <v>21.482611538341793</v>
      </c>
      <c r="H13" s="19">
        <v>12.377868349059238</v>
      </c>
      <c r="I13" s="19">
        <v>15.80339879922662</v>
      </c>
      <c r="J13" s="19">
        <v>14.713015359741309</v>
      </c>
      <c r="K13" s="42">
        <v>18.941952082328349</v>
      </c>
      <c r="L13" s="18">
        <v>20.343876983257179</v>
      </c>
      <c r="M13" s="17"/>
    </row>
    <row r="14" spans="1:14" s="7" customFormat="1" ht="15" customHeight="1" x14ac:dyDescent="0.25">
      <c r="A14" s="32" t="s">
        <v>160</v>
      </c>
      <c r="B14" s="22">
        <v>1063.3863013698631</v>
      </c>
      <c r="C14" s="23">
        <v>180.58082191780821</v>
      </c>
      <c r="D14" s="23">
        <v>103.04931506849314</v>
      </c>
      <c r="E14" s="23">
        <v>395.34794520547945</v>
      </c>
      <c r="F14" s="23">
        <v>213.91232876712328</v>
      </c>
      <c r="G14" s="23">
        <v>322.78904109589041</v>
      </c>
      <c r="H14" s="23">
        <v>208.67671232876711</v>
      </c>
      <c r="I14" s="23">
        <v>253.35890410958905</v>
      </c>
      <c r="J14" s="23">
        <v>93.608219178082194</v>
      </c>
      <c r="K14" s="44">
        <v>229.84657534246574</v>
      </c>
      <c r="L14" s="22">
        <v>3064.5561643835617</v>
      </c>
      <c r="M14" s="17"/>
    </row>
    <row r="15" spans="1:14" s="7" customFormat="1" ht="15" customHeight="1" x14ac:dyDescent="0.25">
      <c r="A15" s="32" t="s">
        <v>189</v>
      </c>
      <c r="B15" s="18">
        <v>71.32034214418934</v>
      </c>
      <c r="C15" s="19">
        <v>91.202435312024349</v>
      </c>
      <c r="D15" s="19">
        <v>80.507277397260268</v>
      </c>
      <c r="E15" s="19">
        <v>78.598001034886565</v>
      </c>
      <c r="F15" s="19">
        <v>82.273972602739732</v>
      </c>
      <c r="G15" s="19">
        <v>84.279123001537968</v>
      </c>
      <c r="H15" s="19">
        <v>76.15938406159384</v>
      </c>
      <c r="I15" s="19">
        <v>68.107232287523942</v>
      </c>
      <c r="J15" s="19">
        <v>68.829572925060432</v>
      </c>
      <c r="K15" s="42">
        <v>69.650477376504767</v>
      </c>
      <c r="L15" s="18">
        <v>75.203832254811331</v>
      </c>
      <c r="M15" s="17"/>
    </row>
    <row r="16" spans="1:14" s="7" customFormat="1" ht="15" customHeight="1" x14ac:dyDescent="0.25">
      <c r="A16" s="32" t="s">
        <v>190</v>
      </c>
      <c r="B16" s="18">
        <v>75.913196071405608</v>
      </c>
      <c r="C16" s="19">
        <v>91.217656012176562</v>
      </c>
      <c r="D16" s="19">
        <v>81.825770547945211</v>
      </c>
      <c r="E16" s="19">
        <v>80.181922165636323</v>
      </c>
      <c r="F16" s="19">
        <v>83.879873551106428</v>
      </c>
      <c r="G16" s="19">
        <v>89.214921849851564</v>
      </c>
      <c r="H16" s="19">
        <v>78.376162383761624</v>
      </c>
      <c r="I16" s="19">
        <v>70.394756223302394</v>
      </c>
      <c r="J16" s="19">
        <v>71.39605157131345</v>
      </c>
      <c r="K16" s="42">
        <v>73.562474055624747</v>
      </c>
      <c r="L16" s="18">
        <v>78.448676359357933</v>
      </c>
      <c r="M16" s="17"/>
    </row>
    <row r="17" spans="1:13" s="7" customFormat="1" ht="15" customHeight="1" x14ac:dyDescent="0.25">
      <c r="A17" s="32" t="s">
        <v>109</v>
      </c>
      <c r="B17" s="22">
        <v>4.5183055306566713</v>
      </c>
      <c r="C17" s="23">
        <v>23.183960604994724</v>
      </c>
      <c r="D17" s="23">
        <v>5.5102549077058303</v>
      </c>
      <c r="E17" s="23">
        <v>6.2148240664972656</v>
      </c>
      <c r="F17" s="23">
        <v>5.1279390516222252</v>
      </c>
      <c r="G17" s="23">
        <v>3.6681714872816711</v>
      </c>
      <c r="H17" s="23">
        <v>4.2525263804366036</v>
      </c>
      <c r="I17" s="23">
        <v>4.7051999592958174</v>
      </c>
      <c r="J17" s="23">
        <v>3.9458367016976554</v>
      </c>
      <c r="K17" s="44">
        <v>3.3724875381894197</v>
      </c>
      <c r="L17" s="22">
        <v>4.7149800198958003</v>
      </c>
      <c r="M17" s="17"/>
    </row>
    <row r="18" spans="1:13" s="7" customFormat="1" ht="15" customHeight="1" x14ac:dyDescent="0.25">
      <c r="A18" s="30" t="s">
        <v>110</v>
      </c>
      <c r="B18" s="20">
        <v>962845</v>
      </c>
      <c r="C18" s="21">
        <v>4517</v>
      </c>
      <c r="D18" s="21">
        <v>4579</v>
      </c>
      <c r="E18" s="21">
        <v>163741</v>
      </c>
      <c r="F18" s="21">
        <v>126862</v>
      </c>
      <c r="G18" s="21">
        <v>192426</v>
      </c>
      <c r="H18" s="21">
        <v>139010</v>
      </c>
      <c r="I18" s="21">
        <v>129169</v>
      </c>
      <c r="J18" s="21">
        <v>83443</v>
      </c>
      <c r="K18" s="43">
        <v>155589</v>
      </c>
      <c r="L18" s="10">
        <v>1962181</v>
      </c>
      <c r="M18" s="17"/>
    </row>
    <row r="19" spans="1:13" s="7" customFormat="1" ht="15" customHeight="1" x14ac:dyDescent="0.25">
      <c r="A19" s="32" t="s">
        <v>111</v>
      </c>
      <c r="B19" s="10">
        <v>558649</v>
      </c>
      <c r="C19" s="11">
        <v>78711</v>
      </c>
      <c r="D19" s="11">
        <v>37772</v>
      </c>
      <c r="E19" s="11">
        <v>100234</v>
      </c>
      <c r="F19" s="11">
        <v>77066</v>
      </c>
      <c r="G19" s="11">
        <v>120907</v>
      </c>
      <c r="H19" s="11">
        <v>79559</v>
      </c>
      <c r="I19" s="11">
        <v>67615</v>
      </c>
      <c r="J19" s="11">
        <v>27843</v>
      </c>
      <c r="K19" s="39">
        <v>137504</v>
      </c>
      <c r="L19" s="10">
        <v>1285860</v>
      </c>
      <c r="M19" s="17"/>
    </row>
    <row r="20" spans="1:13" s="7" customFormat="1" ht="15" customHeight="1" x14ac:dyDescent="0.25">
      <c r="A20" s="32" t="s">
        <v>191</v>
      </c>
      <c r="B20" s="10">
        <v>484318</v>
      </c>
      <c r="C20" s="11">
        <v>2778</v>
      </c>
      <c r="D20" s="11">
        <v>2809</v>
      </c>
      <c r="E20" s="11">
        <v>78492</v>
      </c>
      <c r="F20" s="11">
        <v>67104</v>
      </c>
      <c r="G20" s="11">
        <v>94840</v>
      </c>
      <c r="H20" s="11">
        <v>63749</v>
      </c>
      <c r="I20" s="11">
        <v>51700</v>
      </c>
      <c r="J20" s="11">
        <v>37519</v>
      </c>
      <c r="K20" s="39">
        <v>76205</v>
      </c>
      <c r="L20" s="10">
        <v>959514</v>
      </c>
      <c r="M20" s="17"/>
    </row>
    <row r="21" spans="1:13" s="7" customFormat="1" ht="15" customHeight="1" x14ac:dyDescent="0.25">
      <c r="A21" s="32" t="s">
        <v>112</v>
      </c>
      <c r="B21" s="79">
        <v>5541.0900000000029</v>
      </c>
      <c r="C21" s="80">
        <v>309.46000000000004</v>
      </c>
      <c r="D21" s="80">
        <v>223.99000000000004</v>
      </c>
      <c r="E21" s="80">
        <v>948.42000000000041</v>
      </c>
      <c r="F21" s="80">
        <v>500.17000000000007</v>
      </c>
      <c r="G21" s="80">
        <v>897.2600000000001</v>
      </c>
      <c r="H21" s="80">
        <v>529.06000000000006</v>
      </c>
      <c r="I21" s="80">
        <v>646.56999999999994</v>
      </c>
      <c r="J21" s="80">
        <v>325.05999999999995</v>
      </c>
      <c r="K21" s="81">
        <v>599.5</v>
      </c>
      <c r="L21" s="22">
        <v>10520.580000000002</v>
      </c>
      <c r="M21" s="17"/>
    </row>
    <row r="22" spans="1:13" s="7" customFormat="1" ht="15" customHeight="1" x14ac:dyDescent="0.25">
      <c r="A22" s="32" t="s">
        <v>20</v>
      </c>
      <c r="B22" s="10">
        <v>527560708</v>
      </c>
      <c r="C22" s="11">
        <v>25716642</v>
      </c>
      <c r="D22" s="11">
        <v>22020337</v>
      </c>
      <c r="E22" s="11">
        <v>93743931</v>
      </c>
      <c r="F22" s="11">
        <v>46017150</v>
      </c>
      <c r="G22" s="11">
        <v>82655962</v>
      </c>
      <c r="H22" s="11">
        <v>51659088</v>
      </c>
      <c r="I22" s="11">
        <v>57923831</v>
      </c>
      <c r="J22" s="11">
        <v>31357740</v>
      </c>
      <c r="K22" s="39">
        <v>60950831</v>
      </c>
      <c r="L22" s="20">
        <v>999606220</v>
      </c>
      <c r="M22" s="17"/>
    </row>
    <row r="23" spans="1:13" s="7" customFormat="1" ht="15" customHeight="1" x14ac:dyDescent="0.25">
      <c r="A23" s="32" t="s">
        <v>174</v>
      </c>
      <c r="B23" s="22">
        <v>340801.49095607235</v>
      </c>
      <c r="C23" s="23">
        <v>128583.21</v>
      </c>
      <c r="D23" s="23">
        <v>134270.34756097561</v>
      </c>
      <c r="E23" s="23">
        <v>171692.18131868131</v>
      </c>
      <c r="F23" s="23">
        <v>181169.88188976378</v>
      </c>
      <c r="G23" s="23">
        <v>215249.90104166666</v>
      </c>
      <c r="H23" s="23">
        <v>188536.81751824816</v>
      </c>
      <c r="I23" s="23">
        <v>155709.22311827957</v>
      </c>
      <c r="J23" s="23">
        <v>217762.08333333334</v>
      </c>
      <c r="K23" s="44">
        <v>185825.70426829267</v>
      </c>
      <c r="L23" s="79">
        <v>237210.77835785478</v>
      </c>
      <c r="M23" s="17"/>
    </row>
    <row r="24" spans="1:13" s="7" customFormat="1" ht="15" customHeight="1" x14ac:dyDescent="0.25">
      <c r="A24" s="32" t="s">
        <v>175</v>
      </c>
      <c r="B24" s="22">
        <v>353830.11938296445</v>
      </c>
      <c r="C24" s="23">
        <v>129882.0303030303</v>
      </c>
      <c r="D24" s="23">
        <v>172033.8828125</v>
      </c>
      <c r="E24" s="23">
        <v>186369.64413518886</v>
      </c>
      <c r="F24" s="23">
        <v>176989.03846153847</v>
      </c>
      <c r="G24" s="23">
        <v>215811.91122715405</v>
      </c>
      <c r="H24" s="23">
        <v>188536.81751824816</v>
      </c>
      <c r="I24" s="23">
        <v>155709.22311827957</v>
      </c>
      <c r="J24" s="23">
        <v>230571.61764705883</v>
      </c>
      <c r="K24" s="44">
        <v>184699.48787878788</v>
      </c>
      <c r="L24" s="22">
        <v>245302.13987730062</v>
      </c>
      <c r="M24" s="17"/>
    </row>
    <row r="25" spans="1:13" s="7" customFormat="1" ht="15" customHeight="1" x14ac:dyDescent="0.25">
      <c r="A25" s="32" t="s">
        <v>115</v>
      </c>
      <c r="B25" s="22">
        <v>1112.9057060705975</v>
      </c>
      <c r="C25" s="23">
        <v>374.03304486946405</v>
      </c>
      <c r="D25" s="23">
        <v>495.51828348972748</v>
      </c>
      <c r="E25" s="23">
        <v>559.5951015096615</v>
      </c>
      <c r="F25" s="23">
        <v>493.19589728200293</v>
      </c>
      <c r="G25" s="23">
        <v>551.2712806045206</v>
      </c>
      <c r="H25" s="23">
        <v>549.10912221773424</v>
      </c>
      <c r="I25" s="23">
        <v>516.57746365825381</v>
      </c>
      <c r="J25" s="23">
        <v>732.21267454350163</v>
      </c>
      <c r="K25" s="44">
        <v>560.36435598050934</v>
      </c>
      <c r="L25" s="79">
        <v>737.28201599204601</v>
      </c>
      <c r="M25" s="17"/>
    </row>
    <row r="26" spans="1:13" s="7" customFormat="1" ht="15" customHeight="1" x14ac:dyDescent="0.25">
      <c r="A26" s="32" t="s">
        <v>116</v>
      </c>
      <c r="B26" s="22">
        <v>1359.2161201228434</v>
      </c>
      <c r="C26" s="23">
        <v>390.16631265930329</v>
      </c>
      <c r="D26" s="23">
        <v>585.44484619679361</v>
      </c>
      <c r="E26" s="23">
        <v>649.63708749705484</v>
      </c>
      <c r="F26" s="23">
        <v>589.3740874510105</v>
      </c>
      <c r="G26" s="23">
        <v>701.55631567332671</v>
      </c>
      <c r="H26" s="23">
        <v>678.23451100870454</v>
      </c>
      <c r="I26" s="23">
        <v>626.36609498680741</v>
      </c>
      <c r="J26" s="23">
        <v>917.77855825796826</v>
      </c>
      <c r="K26" s="44">
        <v>726.52193243855345</v>
      </c>
      <c r="L26" s="22">
        <v>893.65214118471647</v>
      </c>
      <c r="M26" s="17"/>
    </row>
    <row r="27" spans="1:13" s="7" customFormat="1" ht="15" customHeight="1" x14ac:dyDescent="0.25">
      <c r="A27" s="32" t="s">
        <v>76</v>
      </c>
      <c r="B27" s="20">
        <v>320817881</v>
      </c>
      <c r="C27" s="21">
        <v>17376152</v>
      </c>
      <c r="D27" s="21">
        <v>13683256</v>
      </c>
      <c r="E27" s="21">
        <v>57773261</v>
      </c>
      <c r="F27" s="21">
        <v>29942021</v>
      </c>
      <c r="G27" s="21">
        <v>56363717</v>
      </c>
      <c r="H27" s="21">
        <v>31953396</v>
      </c>
      <c r="I27" s="21">
        <v>40187645</v>
      </c>
      <c r="J27" s="21">
        <v>19795615</v>
      </c>
      <c r="K27" s="43">
        <v>34921211</v>
      </c>
      <c r="L27" s="20">
        <v>622814155</v>
      </c>
      <c r="M27" s="17"/>
    </row>
    <row r="28" spans="1:13" s="7" customFormat="1" ht="15" customHeight="1" x14ac:dyDescent="0.25">
      <c r="A28" s="32" t="s">
        <v>77</v>
      </c>
      <c r="B28" s="22">
        <v>57897.97332293824</v>
      </c>
      <c r="C28" s="23">
        <v>56149.912751244097</v>
      </c>
      <c r="D28" s="23">
        <v>61088.691459440146</v>
      </c>
      <c r="E28" s="23">
        <v>60915.270660677736</v>
      </c>
      <c r="F28" s="23">
        <v>59863.688345962364</v>
      </c>
      <c r="G28" s="23">
        <v>62817.596906136452</v>
      </c>
      <c r="H28" s="23">
        <v>60396.544815332847</v>
      </c>
      <c r="I28" s="23">
        <v>62155.134014878517</v>
      </c>
      <c r="J28" s="23">
        <v>60898.341844582552</v>
      </c>
      <c r="K28" s="44">
        <v>58250.560467055882</v>
      </c>
      <c r="L28" s="79">
        <v>59199.602588450434</v>
      </c>
      <c r="M28" s="17"/>
    </row>
    <row r="29" spans="1:13" s="7" customFormat="1" ht="15" customHeight="1" x14ac:dyDescent="0.25">
      <c r="A29" s="32" t="s">
        <v>164</v>
      </c>
      <c r="B29" s="20">
        <v>329902997</v>
      </c>
      <c r="C29" s="21">
        <v>21880506</v>
      </c>
      <c r="D29" s="21">
        <v>14483221</v>
      </c>
      <c r="E29" s="21">
        <v>65008245</v>
      </c>
      <c r="F29" s="21">
        <v>38882961</v>
      </c>
      <c r="G29" s="21">
        <v>69235211</v>
      </c>
      <c r="H29" s="21">
        <v>44628706</v>
      </c>
      <c r="I29" s="21">
        <v>48720399</v>
      </c>
      <c r="J29" s="21">
        <v>19137901</v>
      </c>
      <c r="K29" s="43">
        <v>56062762</v>
      </c>
      <c r="L29" s="20">
        <v>707942909</v>
      </c>
      <c r="M29" s="17"/>
    </row>
    <row r="30" spans="1:13" s="7" customFormat="1" ht="15" customHeight="1" x14ac:dyDescent="0.25">
      <c r="A30" s="32" t="s">
        <v>118</v>
      </c>
      <c r="B30" s="22">
        <v>849.96752942267653</v>
      </c>
      <c r="C30" s="23">
        <v>331.96543876684063</v>
      </c>
      <c r="D30" s="23">
        <v>385.05891580038815</v>
      </c>
      <c r="E30" s="23">
        <v>450.50134440271097</v>
      </c>
      <c r="F30" s="23">
        <v>498.00149850149847</v>
      </c>
      <c r="G30" s="23">
        <v>587.64544466889606</v>
      </c>
      <c r="H30" s="23">
        <v>585.93230664198404</v>
      </c>
      <c r="I30" s="23">
        <v>526.84371080064011</v>
      </c>
      <c r="J30" s="23">
        <v>560.12822313928643</v>
      </c>
      <c r="K30" s="44">
        <v>668.25711016282446</v>
      </c>
      <c r="L30" s="22">
        <v>632.90392137054414</v>
      </c>
      <c r="M30" s="17"/>
    </row>
    <row r="31" spans="1:13" s="7" customFormat="1" ht="15" customHeight="1" x14ac:dyDescent="0.25">
      <c r="A31" s="33" t="s">
        <v>119</v>
      </c>
      <c r="B31" s="82">
        <v>3840.4129890690665</v>
      </c>
      <c r="C31" s="83">
        <v>7696.2736545902217</v>
      </c>
      <c r="D31" s="83">
        <v>2121.7727805449749</v>
      </c>
      <c r="E31" s="83">
        <v>2799.7865971833412</v>
      </c>
      <c r="F31" s="83">
        <v>2553.7213319322213</v>
      </c>
      <c r="G31" s="83">
        <v>2155.5842647654035</v>
      </c>
      <c r="H31" s="83">
        <v>2491.6925911451062</v>
      </c>
      <c r="I31" s="83">
        <v>2478.9050066144296</v>
      </c>
      <c r="J31" s="83">
        <v>2210.1745005196904</v>
      </c>
      <c r="K31" s="84">
        <v>2253.6887763305999</v>
      </c>
      <c r="L31" s="82">
        <v>2984.1293437758181</v>
      </c>
      <c r="M31" s="17"/>
    </row>
    <row r="32" spans="1:13" s="7" customFormat="1" ht="8.2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s="7" customFormat="1" ht="12.75" customHeight="1" x14ac:dyDescent="0.25">
      <c r="A33" s="25" t="s">
        <v>147</v>
      </c>
      <c r="B33" s="24"/>
      <c r="C33" s="24"/>
      <c r="D33" s="24"/>
      <c r="E33" s="24"/>
      <c r="G33" s="25" t="s">
        <v>165</v>
      </c>
      <c r="H33" s="24"/>
      <c r="I33" s="24"/>
      <c r="J33" s="24"/>
      <c r="K33" s="24"/>
      <c r="L33" s="24"/>
    </row>
    <row r="34" spans="1:12" s="7" customFormat="1" ht="12.75" customHeight="1" x14ac:dyDescent="0.25">
      <c r="A34" s="25" t="s">
        <v>176</v>
      </c>
      <c r="B34" s="24"/>
      <c r="C34" s="24"/>
      <c r="D34" s="24"/>
      <c r="E34" s="24"/>
      <c r="G34" s="25" t="s">
        <v>166</v>
      </c>
      <c r="H34" s="24"/>
      <c r="I34" s="24"/>
      <c r="J34" s="24"/>
      <c r="K34" s="24"/>
      <c r="L34" s="24"/>
    </row>
    <row r="35" spans="1:12" s="7" customFormat="1" ht="12.75" customHeight="1" x14ac:dyDescent="0.25">
      <c r="A35" s="25" t="s">
        <v>169</v>
      </c>
      <c r="B35" s="24"/>
      <c r="C35" s="24"/>
      <c r="D35" s="24"/>
      <c r="E35" s="24"/>
      <c r="G35" s="25" t="s">
        <v>167</v>
      </c>
      <c r="H35" s="24"/>
      <c r="I35" s="24"/>
      <c r="J35" s="24"/>
      <c r="K35" s="24"/>
      <c r="L35" s="24"/>
    </row>
    <row r="36" spans="1:12" s="7" customFormat="1" ht="12.75" customHeight="1" x14ac:dyDescent="0.25">
      <c r="A36" s="25" t="s">
        <v>215</v>
      </c>
      <c r="B36" s="24"/>
      <c r="C36" s="24"/>
      <c r="D36" s="24"/>
      <c r="E36" s="24"/>
      <c r="G36" s="25" t="s">
        <v>168</v>
      </c>
      <c r="H36" s="24"/>
      <c r="I36" s="24"/>
      <c r="J36" s="24"/>
      <c r="K36" s="24"/>
      <c r="L36" s="24"/>
    </row>
    <row r="37" spans="1:12" s="7" customFormat="1" ht="12.75" customHeight="1" x14ac:dyDescent="0.25">
      <c r="A37" s="25" t="s">
        <v>126</v>
      </c>
      <c r="B37" s="24"/>
      <c r="C37" s="24"/>
      <c r="D37" s="24"/>
      <c r="E37" s="24"/>
      <c r="G37" s="25" t="s">
        <v>150</v>
      </c>
      <c r="H37" s="24"/>
      <c r="I37" s="24"/>
      <c r="J37" s="24"/>
      <c r="K37" s="24"/>
      <c r="L37" s="24"/>
    </row>
    <row r="38" spans="1:12" s="7" customFormat="1" ht="12.75" customHeight="1" x14ac:dyDescent="0.25">
      <c r="A38" s="25" t="s">
        <v>177</v>
      </c>
      <c r="B38" s="24"/>
      <c r="C38" s="24"/>
      <c r="D38" s="24"/>
      <c r="E38" s="24"/>
      <c r="H38" s="24"/>
      <c r="I38" s="24"/>
      <c r="J38" s="24"/>
      <c r="K38" s="24"/>
      <c r="L38" s="24"/>
    </row>
    <row r="39" spans="1:12" s="7" customFormat="1" ht="7.5" customHeight="1" x14ac:dyDescent="0.25">
      <c r="A39" s="25"/>
      <c r="B39" s="24"/>
      <c r="C39" s="24"/>
      <c r="D39" s="24"/>
      <c r="E39" s="24"/>
      <c r="G39" s="25"/>
      <c r="H39" s="24"/>
      <c r="I39" s="24"/>
      <c r="J39" s="24"/>
      <c r="K39" s="24"/>
      <c r="L39" s="24"/>
    </row>
    <row r="40" spans="1:12" s="7" customFormat="1" ht="11.25" x14ac:dyDescent="0.25">
      <c r="A40" s="26" t="s">
        <v>171</v>
      </c>
    </row>
    <row r="42" spans="1:12" x14ac:dyDescent="0.25">
      <c r="B42" s="47"/>
      <c r="C42" s="47"/>
      <c r="D42" s="47"/>
      <c r="E42" s="47"/>
      <c r="F42" s="47"/>
      <c r="G42" s="47"/>
      <c r="H42" s="47"/>
      <c r="I42" s="47"/>
      <c r="J42" s="47"/>
      <c r="K42" s="47"/>
    </row>
    <row r="43" spans="1:12" x14ac:dyDescent="0.25"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spans="1:12" x14ac:dyDescent="0.25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2" x14ac:dyDescent="0.25">
      <c r="B45" s="47"/>
      <c r="C45" s="47"/>
      <c r="D45" s="47"/>
      <c r="E45" s="47"/>
      <c r="F45" s="47"/>
      <c r="G45" s="47"/>
      <c r="H45" s="47"/>
      <c r="I45" s="47"/>
      <c r="J45" s="47"/>
      <c r="K45" s="47"/>
    </row>
    <row r="46" spans="1:12" x14ac:dyDescent="0.25">
      <c r="B46" s="47"/>
      <c r="C46" s="47"/>
      <c r="D46" s="47"/>
      <c r="E46" s="47"/>
      <c r="F46" s="47"/>
      <c r="G46" s="47"/>
      <c r="H46" s="47"/>
      <c r="I46" s="47"/>
      <c r="J46" s="47"/>
      <c r="K46" s="47"/>
    </row>
    <row r="47" spans="1:12" x14ac:dyDescent="0.25">
      <c r="B47" s="47"/>
      <c r="C47" s="47"/>
      <c r="D47" s="47"/>
      <c r="E47" s="47"/>
      <c r="F47" s="47"/>
      <c r="G47" s="47"/>
      <c r="H47" s="47"/>
      <c r="I47" s="47"/>
      <c r="J47" s="47"/>
      <c r="K47" s="47"/>
    </row>
    <row r="48" spans="1:12" x14ac:dyDescent="0.25">
      <c r="B48" s="47"/>
      <c r="C48" s="47"/>
      <c r="D48" s="47"/>
      <c r="E48" s="47"/>
      <c r="F48" s="47"/>
      <c r="G48" s="47"/>
      <c r="H48" s="47"/>
      <c r="I48" s="47"/>
      <c r="J48" s="47"/>
      <c r="K48" s="47"/>
    </row>
    <row r="49" spans="2:11" x14ac:dyDescent="0.25"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pans="2:11" x14ac:dyDescent="0.25">
      <c r="B50" s="47"/>
      <c r="C50" s="47"/>
      <c r="D50" s="47"/>
      <c r="E50" s="47"/>
      <c r="F50" s="47"/>
      <c r="G50" s="47"/>
      <c r="H50" s="47"/>
      <c r="I50" s="47"/>
      <c r="J50" s="47"/>
      <c r="K50" s="47"/>
    </row>
    <row r="51" spans="2:11" x14ac:dyDescent="0.25">
      <c r="B51" s="47"/>
      <c r="C51" s="47"/>
      <c r="D51" s="47"/>
      <c r="E51" s="47"/>
      <c r="F51" s="47"/>
      <c r="G51" s="47"/>
      <c r="H51" s="47"/>
      <c r="I51" s="47"/>
      <c r="J51" s="47"/>
      <c r="K51" s="47"/>
    </row>
    <row r="52" spans="2:11" x14ac:dyDescent="0.25">
      <c r="B52" s="47"/>
      <c r="C52" s="47"/>
      <c r="D52" s="47"/>
      <c r="E52" s="47"/>
      <c r="F52" s="47"/>
      <c r="G52" s="47"/>
      <c r="H52" s="47"/>
      <c r="I52" s="47"/>
      <c r="J52" s="47"/>
      <c r="K52" s="47"/>
    </row>
    <row r="53" spans="2:11" x14ac:dyDescent="0.25">
      <c r="B53" s="47"/>
      <c r="C53" s="47"/>
      <c r="D53" s="47"/>
      <c r="E53" s="47"/>
      <c r="F53" s="47"/>
      <c r="G53" s="47"/>
      <c r="H53" s="47"/>
      <c r="I53" s="47"/>
      <c r="J53" s="47"/>
      <c r="K53" s="47"/>
    </row>
    <row r="54" spans="2:11" x14ac:dyDescent="0.25">
      <c r="B54" s="47"/>
      <c r="C54" s="47"/>
      <c r="D54" s="47"/>
      <c r="E54" s="47"/>
      <c r="F54" s="47"/>
      <c r="G54" s="47"/>
      <c r="H54" s="47"/>
      <c r="I54" s="47"/>
      <c r="J54" s="47"/>
      <c r="K54" s="47"/>
    </row>
    <row r="55" spans="2:11" x14ac:dyDescent="0.25"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2:11" x14ac:dyDescent="0.25"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spans="2:11" x14ac:dyDescent="0.25">
      <c r="B57" s="47"/>
      <c r="C57" s="47"/>
      <c r="D57" s="47"/>
      <c r="E57" s="47"/>
      <c r="F57" s="47"/>
      <c r="G57" s="47"/>
      <c r="H57" s="47"/>
      <c r="I57" s="47"/>
      <c r="J57" s="47"/>
      <c r="K57" s="47"/>
    </row>
    <row r="58" spans="2:11" x14ac:dyDescent="0.25"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2:11" x14ac:dyDescent="0.25">
      <c r="B59" s="47"/>
      <c r="C59" s="47"/>
      <c r="D59" s="47"/>
      <c r="E59" s="47"/>
      <c r="F59" s="47"/>
      <c r="G59" s="47"/>
      <c r="H59" s="47"/>
      <c r="I59" s="47"/>
      <c r="J59" s="47"/>
      <c r="K59" s="47"/>
    </row>
    <row r="60" spans="2:11" x14ac:dyDescent="0.25">
      <c r="B60" s="47"/>
      <c r="C60" s="47"/>
      <c r="D60" s="47"/>
      <c r="E60" s="47"/>
      <c r="F60" s="47"/>
      <c r="G60" s="47"/>
      <c r="H60" s="47"/>
      <c r="I60" s="47"/>
      <c r="J60" s="47"/>
      <c r="K60" s="47"/>
    </row>
    <row r="61" spans="2:11" x14ac:dyDescent="0.25">
      <c r="B61" s="47"/>
      <c r="C61" s="47"/>
      <c r="D61" s="47"/>
      <c r="E61" s="47"/>
      <c r="F61" s="47"/>
      <c r="G61" s="47"/>
      <c r="H61" s="47"/>
      <c r="I61" s="47"/>
      <c r="J61" s="47"/>
      <c r="K61" s="47"/>
    </row>
    <row r="62" spans="2:11" x14ac:dyDescent="0.25">
      <c r="B62" s="47"/>
      <c r="C62" s="47"/>
      <c r="D62" s="47"/>
      <c r="E62" s="47"/>
      <c r="F62" s="47"/>
      <c r="G62" s="47"/>
      <c r="H62" s="47"/>
      <c r="I62" s="47"/>
      <c r="J62" s="47"/>
      <c r="K62" s="47"/>
    </row>
    <row r="63" spans="2:11" x14ac:dyDescent="0.25">
      <c r="B63" s="47"/>
      <c r="C63" s="47"/>
      <c r="D63" s="47"/>
      <c r="E63" s="47"/>
      <c r="F63" s="47"/>
      <c r="G63" s="47"/>
      <c r="H63" s="47"/>
      <c r="I63" s="47"/>
      <c r="J63" s="47"/>
      <c r="K63" s="47"/>
    </row>
    <row r="64" spans="2:11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</row>
    <row r="65" spans="2:11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</row>
    <row r="66" spans="2:1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</row>
    <row r="67" spans="2:1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</row>
  </sheetData>
  <mergeCells count="1">
    <mergeCell ref="A1:L1"/>
  </mergeCells>
  <pageMargins left="0.7" right="0.7" top="0.78740157499999996" bottom="0.78740157499999996" header="0.3" footer="0.3"/>
  <pageSetup paperSize="9" scale="86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67"/>
  <sheetViews>
    <sheetView showGridLines="0" zoomScale="110" zoomScaleNormal="110" workbookViewId="0">
      <selection sqref="A1:L1"/>
    </sheetView>
  </sheetViews>
  <sheetFormatPr baseColWidth="10" defaultRowHeight="15" x14ac:dyDescent="0.25"/>
  <cols>
    <col min="1" max="1" width="25.42578125" style="99" customWidth="1"/>
    <col min="2" max="12" width="11.7109375" style="2" customWidth="1"/>
    <col min="13" max="16384" width="11.42578125" style="2"/>
  </cols>
  <sheetData>
    <row r="1" spans="1:14" ht="19.5" customHeight="1" x14ac:dyDescent="0.25">
      <c r="A1" s="102" t="s">
        <v>170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N1" s="3"/>
    </row>
    <row r="2" spans="1:14" ht="18" customHeight="1" x14ac:dyDescent="0.25">
      <c r="A2" s="9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s="7" customFormat="1" ht="22.5" x14ac:dyDescent="0.25">
      <c r="A3" s="97"/>
      <c r="B3" s="5" t="s">
        <v>103</v>
      </c>
      <c r="C3" s="6" t="s">
        <v>45</v>
      </c>
      <c r="D3" s="6" t="s">
        <v>46</v>
      </c>
      <c r="E3" s="6" t="s">
        <v>140</v>
      </c>
      <c r="F3" s="6" t="s">
        <v>141</v>
      </c>
      <c r="G3" s="6" t="s">
        <v>142</v>
      </c>
      <c r="H3" s="6" t="s">
        <v>143</v>
      </c>
      <c r="I3" s="6" t="s">
        <v>144</v>
      </c>
      <c r="J3" s="6" t="s">
        <v>145</v>
      </c>
      <c r="K3" s="37" t="s">
        <v>146</v>
      </c>
      <c r="L3" s="5" t="s">
        <v>95</v>
      </c>
    </row>
    <row r="4" spans="1:14" s="7" customFormat="1" ht="15" customHeight="1" x14ac:dyDescent="0.25">
      <c r="A4" s="28" t="s">
        <v>105</v>
      </c>
      <c r="B4" s="8">
        <v>1560</v>
      </c>
      <c r="C4" s="9">
        <v>200</v>
      </c>
      <c r="D4" s="9">
        <v>164</v>
      </c>
      <c r="E4" s="9">
        <v>546</v>
      </c>
      <c r="F4" s="9">
        <v>245</v>
      </c>
      <c r="G4" s="9">
        <v>380</v>
      </c>
      <c r="H4" s="9">
        <v>274</v>
      </c>
      <c r="I4" s="9">
        <v>372</v>
      </c>
      <c r="J4" s="9">
        <v>144</v>
      </c>
      <c r="K4" s="38">
        <v>328</v>
      </c>
      <c r="L4" s="34">
        <v>4213</v>
      </c>
      <c r="M4" s="17"/>
    </row>
    <row r="5" spans="1:14" s="7" customFormat="1" ht="15" customHeight="1" x14ac:dyDescent="0.25">
      <c r="A5" s="29" t="s">
        <v>106</v>
      </c>
      <c r="B5" s="10">
        <v>1485</v>
      </c>
      <c r="C5" s="11">
        <v>197</v>
      </c>
      <c r="D5" s="11">
        <v>127</v>
      </c>
      <c r="E5" s="11">
        <v>513</v>
      </c>
      <c r="F5" s="11">
        <v>252</v>
      </c>
      <c r="G5" s="11">
        <v>379</v>
      </c>
      <c r="H5" s="11">
        <v>274</v>
      </c>
      <c r="I5" s="11">
        <v>372</v>
      </c>
      <c r="J5" s="11">
        <v>141</v>
      </c>
      <c r="K5" s="39">
        <v>330</v>
      </c>
      <c r="L5" s="35">
        <v>4070</v>
      </c>
      <c r="M5" s="17"/>
    </row>
    <row r="6" spans="1:14" s="7" customFormat="1" ht="15" customHeight="1" x14ac:dyDescent="0.25">
      <c r="A6" s="30" t="s">
        <v>153</v>
      </c>
      <c r="B6" s="10">
        <v>85622</v>
      </c>
      <c r="C6" s="11">
        <v>2887</v>
      </c>
      <c r="D6" s="11">
        <v>6846</v>
      </c>
      <c r="E6" s="11">
        <v>23661</v>
      </c>
      <c r="F6" s="11">
        <v>15557</v>
      </c>
      <c r="G6" s="11">
        <v>32620</v>
      </c>
      <c r="H6" s="11">
        <v>17435</v>
      </c>
      <c r="I6" s="11">
        <v>19591</v>
      </c>
      <c r="J6" s="11">
        <v>8718</v>
      </c>
      <c r="K6" s="39">
        <v>24363</v>
      </c>
      <c r="L6" s="10">
        <v>237300</v>
      </c>
      <c r="M6" s="17"/>
    </row>
    <row r="7" spans="1:14" s="14" customFormat="1" ht="15" customHeight="1" x14ac:dyDescent="0.25">
      <c r="A7" s="30" t="s">
        <v>154</v>
      </c>
      <c r="B7" s="12">
        <v>389667</v>
      </c>
      <c r="C7" s="13">
        <v>65675</v>
      </c>
      <c r="D7" s="13">
        <v>36372</v>
      </c>
      <c r="E7" s="13">
        <v>148315</v>
      </c>
      <c r="F7" s="13">
        <v>78097</v>
      </c>
      <c r="G7" s="13">
        <v>120927</v>
      </c>
      <c r="H7" s="13">
        <v>76646</v>
      </c>
      <c r="I7" s="13">
        <v>91799</v>
      </c>
      <c r="J7" s="13">
        <v>34346</v>
      </c>
      <c r="K7" s="40">
        <v>84236</v>
      </c>
      <c r="L7" s="12">
        <v>1126080</v>
      </c>
      <c r="M7" s="17"/>
    </row>
    <row r="8" spans="1:14" s="7" customFormat="1" ht="15" customHeight="1" x14ac:dyDescent="0.25">
      <c r="A8" s="30" t="s">
        <v>155</v>
      </c>
      <c r="B8" s="10">
        <v>475289</v>
      </c>
      <c r="C8" s="11">
        <v>68562</v>
      </c>
      <c r="D8" s="11">
        <v>43218</v>
      </c>
      <c r="E8" s="11">
        <v>171976</v>
      </c>
      <c r="F8" s="11">
        <v>93654</v>
      </c>
      <c r="G8" s="11">
        <v>153547</v>
      </c>
      <c r="H8" s="11">
        <v>94081</v>
      </c>
      <c r="I8" s="11">
        <v>111390</v>
      </c>
      <c r="J8" s="11">
        <v>43064</v>
      </c>
      <c r="K8" s="39">
        <v>108599</v>
      </c>
      <c r="L8" s="10">
        <v>1363380</v>
      </c>
      <c r="M8" s="17"/>
    </row>
    <row r="9" spans="1:14" s="7" customFormat="1" ht="15" customHeight="1" x14ac:dyDescent="0.25">
      <c r="A9" s="30" t="s">
        <v>156</v>
      </c>
      <c r="B9" s="10">
        <v>64055</v>
      </c>
      <c r="C9" s="11">
        <v>11388</v>
      </c>
      <c r="D9" s="11">
        <v>5536</v>
      </c>
      <c r="E9" s="11">
        <v>13027</v>
      </c>
      <c r="F9" s="11">
        <v>11771</v>
      </c>
      <c r="G9" s="11">
        <v>19350</v>
      </c>
      <c r="H9" s="11">
        <v>13639</v>
      </c>
      <c r="I9" s="11">
        <v>12146</v>
      </c>
      <c r="J9" s="11">
        <v>6506</v>
      </c>
      <c r="K9" s="39">
        <v>13161</v>
      </c>
      <c r="L9" s="10">
        <v>170579</v>
      </c>
      <c r="M9" s="17"/>
      <c r="N9" s="17"/>
    </row>
    <row r="10" spans="1:14" s="7" customFormat="1" ht="15" customHeight="1" x14ac:dyDescent="0.25">
      <c r="A10" s="30" t="s">
        <v>6</v>
      </c>
      <c r="B10" s="15">
        <v>0.13477063428777017</v>
      </c>
      <c r="C10" s="16">
        <v>0.16609783845278725</v>
      </c>
      <c r="D10" s="16">
        <v>0.12809477532509603</v>
      </c>
      <c r="E10" s="16">
        <v>7.5748941712797141E-2</v>
      </c>
      <c r="F10" s="16">
        <v>0.12568603583402738</v>
      </c>
      <c r="G10" s="16">
        <v>0.12602004597940697</v>
      </c>
      <c r="H10" s="16">
        <v>0.14497082301421116</v>
      </c>
      <c r="I10" s="16">
        <v>0.10904030882484962</v>
      </c>
      <c r="J10" s="16">
        <v>0.15107746609697195</v>
      </c>
      <c r="K10" s="41">
        <v>0.12118896122432067</v>
      </c>
      <c r="L10" s="15">
        <v>0.12511478824685707</v>
      </c>
      <c r="M10" s="17"/>
    </row>
    <row r="11" spans="1:14" s="7" customFormat="1" ht="15" customHeight="1" x14ac:dyDescent="0.25">
      <c r="A11" s="30" t="s">
        <v>157</v>
      </c>
      <c r="B11" s="10">
        <v>51205</v>
      </c>
      <c r="C11" s="11">
        <v>2279</v>
      </c>
      <c r="D11" s="11">
        <v>3405</v>
      </c>
      <c r="E11" s="11">
        <v>15431</v>
      </c>
      <c r="F11" s="11">
        <v>12017</v>
      </c>
      <c r="G11" s="11">
        <v>20331</v>
      </c>
      <c r="H11" s="11">
        <v>12933</v>
      </c>
      <c r="I11" s="11">
        <v>12573</v>
      </c>
      <c r="J11" s="11">
        <v>6032</v>
      </c>
      <c r="K11" s="39">
        <v>17092</v>
      </c>
      <c r="L11" s="36">
        <v>153298</v>
      </c>
      <c r="M11" s="17"/>
    </row>
    <row r="12" spans="1:14" s="7" customFormat="1" ht="15" customHeight="1" x14ac:dyDescent="0.25">
      <c r="A12" s="30" t="s">
        <v>158</v>
      </c>
      <c r="B12" s="10">
        <v>25070</v>
      </c>
      <c r="C12" s="11">
        <v>14</v>
      </c>
      <c r="D12" s="11">
        <v>659</v>
      </c>
      <c r="E12" s="11">
        <v>2993</v>
      </c>
      <c r="F12" s="11">
        <v>1689</v>
      </c>
      <c r="G12" s="11">
        <v>6184</v>
      </c>
      <c r="H12" s="11">
        <v>1947</v>
      </c>
      <c r="I12" s="11">
        <v>3192</v>
      </c>
      <c r="J12" s="11">
        <v>1236</v>
      </c>
      <c r="K12" s="39">
        <v>4455</v>
      </c>
      <c r="L12" s="10">
        <v>47439</v>
      </c>
      <c r="M12" s="17"/>
    </row>
    <row r="13" spans="1:14" s="7" customFormat="1" ht="15" customHeight="1" x14ac:dyDescent="0.25">
      <c r="A13" s="30" t="s">
        <v>159</v>
      </c>
      <c r="B13" s="18">
        <v>29.279857980425593</v>
      </c>
      <c r="C13" s="19">
        <v>0.48493245583650851</v>
      </c>
      <c r="D13" s="19">
        <v>9.6260590125620809</v>
      </c>
      <c r="E13" s="19">
        <v>12.649507628587127</v>
      </c>
      <c r="F13" s="19">
        <v>10.856849006877933</v>
      </c>
      <c r="G13" s="19">
        <v>18.957694665849171</v>
      </c>
      <c r="H13" s="19">
        <v>11.167192429022082</v>
      </c>
      <c r="I13" s="19">
        <v>16.293195855239652</v>
      </c>
      <c r="J13" s="19">
        <v>14.177563661390227</v>
      </c>
      <c r="K13" s="42">
        <v>18.285925378647949</v>
      </c>
      <c r="L13" s="18">
        <v>19.991150442477878</v>
      </c>
      <c r="M13" s="17"/>
    </row>
    <row r="14" spans="1:14" s="7" customFormat="1" ht="15" customHeight="1" x14ac:dyDescent="0.25">
      <c r="A14" s="32" t="s">
        <v>160</v>
      </c>
      <c r="B14" s="22">
        <v>1067.5808219178082</v>
      </c>
      <c r="C14" s="23">
        <v>179.93150684931507</v>
      </c>
      <c r="D14" s="23">
        <v>99.649315068493152</v>
      </c>
      <c r="E14" s="23">
        <v>406.34246575342468</v>
      </c>
      <c r="F14" s="23">
        <v>213.96438356164384</v>
      </c>
      <c r="G14" s="23">
        <v>331.30684931506852</v>
      </c>
      <c r="H14" s="23">
        <v>209.9890410958904</v>
      </c>
      <c r="I14" s="23">
        <v>251.50410958904109</v>
      </c>
      <c r="J14" s="23">
        <v>94.098630136986301</v>
      </c>
      <c r="K14" s="44">
        <v>230.78356164383561</v>
      </c>
      <c r="L14" s="22">
        <v>3085.1506849315069</v>
      </c>
      <c r="M14" s="17"/>
    </row>
    <row r="15" spans="1:14" s="7" customFormat="1" ht="15" customHeight="1" x14ac:dyDescent="0.25">
      <c r="A15" s="32" t="s">
        <v>161</v>
      </c>
      <c r="B15" s="18">
        <v>71.890964438909648</v>
      </c>
      <c r="C15" s="19">
        <v>91.335790278840136</v>
      </c>
      <c r="D15" s="19">
        <v>78.464027612986726</v>
      </c>
      <c r="E15" s="19">
        <v>79.209057651739698</v>
      </c>
      <c r="F15" s="19">
        <v>84.906501413350725</v>
      </c>
      <c r="G15" s="19">
        <v>87.416055228250258</v>
      </c>
      <c r="H15" s="19">
        <v>76.638336166383368</v>
      </c>
      <c r="I15" s="19">
        <v>67.608631609957285</v>
      </c>
      <c r="J15" s="19">
        <v>66.736617118430004</v>
      </c>
      <c r="K15" s="42">
        <v>69.93441261934413</v>
      </c>
      <c r="L15" s="18">
        <v>75.80222813099526</v>
      </c>
      <c r="M15" s="17"/>
    </row>
    <row r="16" spans="1:14" s="7" customFormat="1" ht="15" customHeight="1" x14ac:dyDescent="0.25">
      <c r="A16" s="32" t="s">
        <v>162</v>
      </c>
      <c r="B16" s="18">
        <v>76.516212351828784</v>
      </c>
      <c r="C16" s="19">
        <v>91.355260413044988</v>
      </c>
      <c r="D16" s="19">
        <v>79.885664976809409</v>
      </c>
      <c r="E16" s="19">
        <v>80.807498197548668</v>
      </c>
      <c r="F16" s="19">
        <v>86.742770167427707</v>
      </c>
      <c r="G16" s="19">
        <v>91.886362814905851</v>
      </c>
      <c r="H16" s="19">
        <v>78.585141485851409</v>
      </c>
      <c r="I16" s="19">
        <v>69.959493297982036</v>
      </c>
      <c r="J16" s="19">
        <v>69.138249295637806</v>
      </c>
      <c r="K16" s="42">
        <v>73.633042756330426</v>
      </c>
      <c r="L16" s="18">
        <v>78.995590858604558</v>
      </c>
      <c r="M16" s="17"/>
    </row>
    <row r="17" spans="1:13" s="7" customFormat="1" ht="15" customHeight="1" x14ac:dyDescent="0.25">
      <c r="A17" s="32" t="s">
        <v>109</v>
      </c>
      <c r="B17" s="22">
        <v>4.551014926070402</v>
      </c>
      <c r="C17" s="23">
        <v>22.748527883616212</v>
      </c>
      <c r="D17" s="23">
        <v>5.3128834355828225</v>
      </c>
      <c r="E17" s="23">
        <v>6.268331854105913</v>
      </c>
      <c r="F17" s="23">
        <v>5.0200552805810892</v>
      </c>
      <c r="G17" s="23">
        <v>3.7071428571428573</v>
      </c>
      <c r="H17" s="23">
        <v>4.3960997992543733</v>
      </c>
      <c r="I17" s="23">
        <v>4.6857740799346637</v>
      </c>
      <c r="J17" s="23">
        <v>3.93966506079376</v>
      </c>
      <c r="K17" s="44">
        <v>3.4575380700242171</v>
      </c>
      <c r="L17" s="22">
        <v>4.7453855878634643</v>
      </c>
      <c r="M17" s="17"/>
    </row>
    <row r="18" spans="1:13" s="7" customFormat="1" ht="15" customHeight="1" x14ac:dyDescent="0.25">
      <c r="A18" s="30" t="s">
        <v>110</v>
      </c>
      <c r="B18" s="20">
        <v>963745</v>
      </c>
      <c r="C18" s="21">
        <v>4605</v>
      </c>
      <c r="D18" s="21">
        <v>4364</v>
      </c>
      <c r="E18" s="21">
        <v>158642</v>
      </c>
      <c r="F18" s="21">
        <v>127325</v>
      </c>
      <c r="G18" s="21">
        <v>190609</v>
      </c>
      <c r="H18" s="21">
        <v>136782</v>
      </c>
      <c r="I18" s="21">
        <v>129398</v>
      </c>
      <c r="J18" s="21">
        <v>83132</v>
      </c>
      <c r="K18" s="43">
        <v>150288</v>
      </c>
      <c r="L18" s="10">
        <v>1948890</v>
      </c>
      <c r="M18" s="17"/>
    </row>
    <row r="19" spans="1:13" s="7" customFormat="1" ht="15" customHeight="1" x14ac:dyDescent="0.25">
      <c r="A19" s="32" t="s">
        <v>111</v>
      </c>
      <c r="B19" s="10">
        <v>551273</v>
      </c>
      <c r="C19" s="11">
        <v>75477</v>
      </c>
      <c r="D19" s="11">
        <v>37817</v>
      </c>
      <c r="E19" s="11">
        <v>100341</v>
      </c>
      <c r="F19" s="11">
        <v>76950</v>
      </c>
      <c r="G19" s="11">
        <v>134685</v>
      </c>
      <c r="H19" s="11">
        <v>81686</v>
      </c>
      <c r="I19" s="11">
        <v>69249</v>
      </c>
      <c r="J19" s="11">
        <v>28862</v>
      </c>
      <c r="K19" s="39">
        <v>138822</v>
      </c>
      <c r="L19" s="10">
        <v>1295162</v>
      </c>
      <c r="M19" s="17"/>
    </row>
    <row r="20" spans="1:13" s="7" customFormat="1" ht="15" customHeight="1" x14ac:dyDescent="0.25">
      <c r="A20" s="32" t="s">
        <v>163</v>
      </c>
      <c r="B20" s="10">
        <v>480880</v>
      </c>
      <c r="C20" s="11">
        <v>2704</v>
      </c>
      <c r="D20" s="11">
        <v>2739</v>
      </c>
      <c r="E20" s="11">
        <v>76190</v>
      </c>
      <c r="F20" s="11">
        <v>66489</v>
      </c>
      <c r="G20" s="11">
        <v>93117</v>
      </c>
      <c r="H20" s="11">
        <v>63409</v>
      </c>
      <c r="I20" s="11">
        <v>52740</v>
      </c>
      <c r="J20" s="11">
        <v>38082</v>
      </c>
      <c r="K20" s="39">
        <v>74950</v>
      </c>
      <c r="L20" s="10">
        <v>951300</v>
      </c>
      <c r="M20" s="17"/>
    </row>
    <row r="21" spans="1:13" s="7" customFormat="1" ht="15" customHeight="1" x14ac:dyDescent="0.25">
      <c r="A21" s="32" t="s">
        <v>112</v>
      </c>
      <c r="B21" s="79">
        <v>5495.34</v>
      </c>
      <c r="C21" s="80">
        <v>312.5800000000001</v>
      </c>
      <c r="D21" s="80">
        <v>221.26999999999998</v>
      </c>
      <c r="E21" s="80">
        <v>941.69</v>
      </c>
      <c r="F21" s="80">
        <v>494.48</v>
      </c>
      <c r="G21" s="80">
        <v>886.56999999999994</v>
      </c>
      <c r="H21" s="80">
        <v>532.8900000000001</v>
      </c>
      <c r="I21" s="80">
        <v>644.86000000000035</v>
      </c>
      <c r="J21" s="80">
        <v>316.57000000000005</v>
      </c>
      <c r="K21" s="81">
        <v>595.60000000000025</v>
      </c>
      <c r="L21" s="22">
        <v>10441.850000000002</v>
      </c>
      <c r="M21" s="17"/>
    </row>
    <row r="22" spans="1:13" s="7" customFormat="1" ht="15" customHeight="1" x14ac:dyDescent="0.25">
      <c r="A22" s="32" t="s">
        <v>20</v>
      </c>
      <c r="B22" s="10">
        <v>507505246</v>
      </c>
      <c r="C22" s="11">
        <v>25337482</v>
      </c>
      <c r="D22" s="11">
        <v>21647512</v>
      </c>
      <c r="E22" s="11">
        <v>90117538</v>
      </c>
      <c r="F22" s="11">
        <v>44058248</v>
      </c>
      <c r="G22" s="11">
        <v>80120546</v>
      </c>
      <c r="H22" s="11">
        <v>51404186</v>
      </c>
      <c r="I22" s="11">
        <v>55769185</v>
      </c>
      <c r="J22" s="11">
        <v>29928667</v>
      </c>
      <c r="K22" s="39">
        <v>59989700</v>
      </c>
      <c r="L22" s="20">
        <v>965878310</v>
      </c>
      <c r="M22" s="17"/>
    </row>
    <row r="23" spans="1:13" s="7" customFormat="1" ht="15" customHeight="1" x14ac:dyDescent="0.25">
      <c r="A23" s="32" t="s">
        <v>113</v>
      </c>
      <c r="B23" s="22">
        <v>325323.87564102566</v>
      </c>
      <c r="C23" s="23">
        <v>126687.41</v>
      </c>
      <c r="D23" s="23">
        <v>131997.0243902439</v>
      </c>
      <c r="E23" s="23">
        <v>165050.43589743591</v>
      </c>
      <c r="F23" s="23">
        <v>179829.5836734694</v>
      </c>
      <c r="G23" s="23">
        <v>210843.54210526316</v>
      </c>
      <c r="H23" s="23">
        <v>187606.51824817518</v>
      </c>
      <c r="I23" s="23">
        <v>149917.16397849462</v>
      </c>
      <c r="J23" s="23">
        <v>207837.96527777778</v>
      </c>
      <c r="K23" s="44">
        <v>182895.42682926828</v>
      </c>
      <c r="L23" s="79">
        <v>229261.4075480655</v>
      </c>
      <c r="M23" s="17"/>
    </row>
    <row r="24" spans="1:13" s="7" customFormat="1" ht="15" customHeight="1" x14ac:dyDescent="0.25">
      <c r="A24" s="32" t="s">
        <v>114</v>
      </c>
      <c r="B24" s="22">
        <v>341754.37441077438</v>
      </c>
      <c r="C24" s="23">
        <v>128616.65989847716</v>
      </c>
      <c r="D24" s="23">
        <v>170452.85039370079</v>
      </c>
      <c r="E24" s="23">
        <v>175667.71539961014</v>
      </c>
      <c r="F24" s="23">
        <v>174834.31746031746</v>
      </c>
      <c r="G24" s="23">
        <v>211399.85751978893</v>
      </c>
      <c r="H24" s="23">
        <v>187606.51824817518</v>
      </c>
      <c r="I24" s="23">
        <v>149917.16397849462</v>
      </c>
      <c r="J24" s="23">
        <v>212260.04964539007</v>
      </c>
      <c r="K24" s="44">
        <v>181786.9696969697</v>
      </c>
      <c r="L24" s="22">
        <v>237316.53808353809</v>
      </c>
      <c r="M24" s="17"/>
    </row>
    <row r="25" spans="1:13" s="7" customFormat="1" ht="15" customHeight="1" x14ac:dyDescent="0.25">
      <c r="A25" s="32" t="s">
        <v>115</v>
      </c>
      <c r="B25" s="22">
        <v>1067.7824355286994</v>
      </c>
      <c r="C25" s="23">
        <v>369.55575975029899</v>
      </c>
      <c r="D25" s="23">
        <v>500.89111018557082</v>
      </c>
      <c r="E25" s="23">
        <v>524.01229241289479</v>
      </c>
      <c r="F25" s="23">
        <v>470.43637217844406</v>
      </c>
      <c r="G25" s="23">
        <v>521.79818557184444</v>
      </c>
      <c r="H25" s="23">
        <v>546.3822238284032</v>
      </c>
      <c r="I25" s="23">
        <v>500.66599335667473</v>
      </c>
      <c r="J25" s="23">
        <v>694.98112112205092</v>
      </c>
      <c r="K25" s="44">
        <v>552.39643090636196</v>
      </c>
      <c r="L25" s="79">
        <v>708.44394812891494</v>
      </c>
      <c r="M25" s="17"/>
    </row>
    <row r="26" spans="1:13" s="7" customFormat="1" ht="15" customHeight="1" x14ac:dyDescent="0.25">
      <c r="A26" s="32" t="s">
        <v>116</v>
      </c>
      <c r="B26" s="22">
        <v>1302.4075582484531</v>
      </c>
      <c r="C26" s="23">
        <v>385.80102017510467</v>
      </c>
      <c r="D26" s="23">
        <v>595.16969097107665</v>
      </c>
      <c r="E26" s="23">
        <v>607.60906179415429</v>
      </c>
      <c r="F26" s="23">
        <v>564.14776495896126</v>
      </c>
      <c r="G26" s="23">
        <v>662.55299478197594</v>
      </c>
      <c r="H26" s="23">
        <v>670.67017195939775</v>
      </c>
      <c r="I26" s="23">
        <v>607.51407967407056</v>
      </c>
      <c r="J26" s="23">
        <v>871.38726489256396</v>
      </c>
      <c r="K26" s="44">
        <v>712.16225841682888</v>
      </c>
      <c r="L26" s="22">
        <v>857.7350721085536</v>
      </c>
      <c r="M26" s="17"/>
    </row>
    <row r="27" spans="1:13" s="7" customFormat="1" ht="15" customHeight="1" x14ac:dyDescent="0.25">
      <c r="A27" s="32" t="s">
        <v>76</v>
      </c>
      <c r="B27" s="20">
        <v>306434475</v>
      </c>
      <c r="C27" s="21">
        <v>17200739</v>
      </c>
      <c r="D27" s="21">
        <v>13091192</v>
      </c>
      <c r="E27" s="21">
        <v>55808786</v>
      </c>
      <c r="F27" s="21">
        <v>28522877</v>
      </c>
      <c r="G27" s="21">
        <v>53590254</v>
      </c>
      <c r="H27" s="21">
        <v>31627660</v>
      </c>
      <c r="I27" s="21">
        <v>38316271</v>
      </c>
      <c r="J27" s="21">
        <v>18906213</v>
      </c>
      <c r="K27" s="43">
        <v>34737845</v>
      </c>
      <c r="L27" s="20">
        <v>598236312</v>
      </c>
      <c r="M27" s="17"/>
    </row>
    <row r="28" spans="1:13" s="7" customFormat="1" ht="15" customHeight="1" x14ac:dyDescent="0.25">
      <c r="A28" s="32" t="s">
        <v>77</v>
      </c>
      <c r="B28" s="22">
        <v>55762.605225518346</v>
      </c>
      <c r="C28" s="23">
        <v>55028.277560944378</v>
      </c>
      <c r="D28" s="23">
        <v>59163.88123107516</v>
      </c>
      <c r="E28" s="23">
        <v>59264.498932769806</v>
      </c>
      <c r="F28" s="23">
        <v>57682.56956803106</v>
      </c>
      <c r="G28" s="23">
        <v>60446.726146835565</v>
      </c>
      <c r="H28" s="23">
        <v>59351.198183490014</v>
      </c>
      <c r="I28" s="23">
        <v>59417.968241168594</v>
      </c>
      <c r="J28" s="23">
        <v>59722.061471396519</v>
      </c>
      <c r="K28" s="44">
        <v>58324.118535930131</v>
      </c>
      <c r="L28" s="79">
        <v>57292.176386368301</v>
      </c>
      <c r="M28" s="17"/>
    </row>
    <row r="29" spans="1:13" s="7" customFormat="1" ht="15" customHeight="1" x14ac:dyDescent="0.25">
      <c r="A29" s="32" t="s">
        <v>164</v>
      </c>
      <c r="B29" s="20">
        <v>323589762</v>
      </c>
      <c r="C29" s="21">
        <v>21522672</v>
      </c>
      <c r="D29" s="21">
        <v>14170893</v>
      </c>
      <c r="E29" s="21">
        <v>66641298</v>
      </c>
      <c r="F29" s="21">
        <v>39252540</v>
      </c>
      <c r="G29" s="21">
        <v>70751195</v>
      </c>
      <c r="H29" s="21">
        <v>44324758</v>
      </c>
      <c r="I29" s="21">
        <v>48371384</v>
      </c>
      <c r="J29" s="21">
        <v>19009005</v>
      </c>
      <c r="K29" s="43">
        <v>55134927</v>
      </c>
      <c r="L29" s="20">
        <v>702768434</v>
      </c>
      <c r="M29" s="17"/>
    </row>
    <row r="30" spans="1:13" s="7" customFormat="1" ht="15" customHeight="1" x14ac:dyDescent="0.25">
      <c r="A30" s="32" t="s">
        <v>118</v>
      </c>
      <c r="B30" s="22">
        <v>830.42639484482902</v>
      </c>
      <c r="C30" s="23">
        <v>327.71483821850018</v>
      </c>
      <c r="D30" s="23">
        <v>389.60994721214121</v>
      </c>
      <c r="E30" s="23">
        <v>449.32271179583995</v>
      </c>
      <c r="F30" s="23">
        <v>502.61264837317697</v>
      </c>
      <c r="G30" s="23">
        <v>585.07359812118057</v>
      </c>
      <c r="H30" s="23">
        <v>578.30490827962319</v>
      </c>
      <c r="I30" s="23">
        <v>526.92713428250852</v>
      </c>
      <c r="J30" s="23">
        <v>553.45615209922551</v>
      </c>
      <c r="K30" s="44">
        <v>654.52926302293554</v>
      </c>
      <c r="L30" s="22">
        <v>624.08393186984938</v>
      </c>
      <c r="M30" s="17"/>
    </row>
    <row r="31" spans="1:13" s="7" customFormat="1" ht="15" customHeight="1" x14ac:dyDescent="0.25">
      <c r="A31" s="33" t="s">
        <v>119</v>
      </c>
      <c r="B31" s="82">
        <v>3779.2829179416503</v>
      </c>
      <c r="C31" s="83">
        <v>7455.0301350883274</v>
      </c>
      <c r="D31" s="83">
        <v>2069.9522348816827</v>
      </c>
      <c r="E31" s="83">
        <v>2816.5038671231141</v>
      </c>
      <c r="F31" s="83">
        <v>2523.143279552613</v>
      </c>
      <c r="G31" s="83">
        <v>2168.951410177805</v>
      </c>
      <c r="H31" s="83">
        <v>2542.2860911958705</v>
      </c>
      <c r="I31" s="83">
        <v>2469.0615078352303</v>
      </c>
      <c r="J31" s="83">
        <v>2180.431865106676</v>
      </c>
      <c r="K31" s="84">
        <v>2263.059844846694</v>
      </c>
      <c r="L31" s="82">
        <v>2961.518895912347</v>
      </c>
      <c r="M31" s="17"/>
    </row>
    <row r="32" spans="1:13" s="7" customFormat="1" ht="8.25" customHeight="1" x14ac:dyDescent="0.25">
      <c r="A32" s="98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s="7" customFormat="1" ht="12.75" customHeight="1" x14ac:dyDescent="0.25">
      <c r="A33" s="25" t="s">
        <v>147</v>
      </c>
      <c r="B33" s="24"/>
      <c r="C33" s="24"/>
      <c r="D33" s="24"/>
      <c r="E33" s="24"/>
      <c r="G33" s="25" t="s">
        <v>165</v>
      </c>
      <c r="H33" s="24"/>
      <c r="I33" s="24"/>
      <c r="J33" s="24"/>
      <c r="K33" s="24"/>
      <c r="L33" s="24"/>
    </row>
    <row r="34" spans="1:12" s="7" customFormat="1" ht="12.75" customHeight="1" x14ac:dyDescent="0.25">
      <c r="A34" s="25" t="s">
        <v>172</v>
      </c>
      <c r="B34" s="24"/>
      <c r="C34" s="24"/>
      <c r="D34" s="24"/>
      <c r="E34" s="24"/>
      <c r="G34" s="25" t="s">
        <v>166</v>
      </c>
      <c r="H34" s="24"/>
      <c r="I34" s="24"/>
      <c r="J34" s="24"/>
      <c r="K34" s="24"/>
      <c r="L34" s="24"/>
    </row>
    <row r="35" spans="1:12" s="7" customFormat="1" ht="12.75" customHeight="1" x14ac:dyDescent="0.25">
      <c r="A35" s="25" t="s">
        <v>169</v>
      </c>
      <c r="B35" s="24"/>
      <c r="C35" s="24"/>
      <c r="D35" s="24"/>
      <c r="E35" s="24"/>
      <c r="G35" s="25" t="s">
        <v>167</v>
      </c>
      <c r="H35" s="24"/>
      <c r="I35" s="24"/>
      <c r="J35" s="24"/>
      <c r="K35" s="24"/>
      <c r="L35" s="24"/>
    </row>
    <row r="36" spans="1:12" s="7" customFormat="1" ht="12.75" customHeight="1" x14ac:dyDescent="0.25">
      <c r="A36" s="25" t="s">
        <v>215</v>
      </c>
      <c r="B36" s="24"/>
      <c r="C36" s="24"/>
      <c r="D36" s="24"/>
      <c r="E36" s="24"/>
      <c r="G36" s="25" t="s">
        <v>168</v>
      </c>
      <c r="H36" s="24"/>
      <c r="I36" s="24"/>
      <c r="J36" s="24"/>
      <c r="K36" s="24"/>
      <c r="L36" s="24"/>
    </row>
    <row r="37" spans="1:12" s="7" customFormat="1" ht="12.75" customHeight="1" x14ac:dyDescent="0.25">
      <c r="A37" s="25" t="s">
        <v>126</v>
      </c>
      <c r="B37" s="24"/>
      <c r="C37" s="24"/>
      <c r="D37" s="24"/>
      <c r="E37" s="24"/>
      <c r="G37" s="25" t="s">
        <v>150</v>
      </c>
      <c r="H37" s="24"/>
      <c r="I37" s="24"/>
      <c r="J37" s="24"/>
      <c r="K37" s="24"/>
      <c r="L37" s="24"/>
    </row>
    <row r="38" spans="1:12" s="7" customFormat="1" ht="12.75" customHeight="1" x14ac:dyDescent="0.25">
      <c r="A38" s="25" t="s">
        <v>128</v>
      </c>
      <c r="B38" s="24"/>
      <c r="C38" s="24"/>
      <c r="D38" s="24"/>
      <c r="E38" s="24"/>
      <c r="H38" s="24"/>
      <c r="I38" s="24"/>
      <c r="J38" s="24"/>
      <c r="K38" s="24"/>
      <c r="L38" s="24"/>
    </row>
    <row r="39" spans="1:12" s="7" customFormat="1" ht="7.5" customHeight="1" x14ac:dyDescent="0.25">
      <c r="A39" s="25"/>
      <c r="B39" s="24"/>
      <c r="C39" s="24"/>
      <c r="D39" s="24"/>
      <c r="E39" s="24"/>
      <c r="G39" s="25"/>
      <c r="H39" s="24"/>
      <c r="I39" s="24"/>
      <c r="J39" s="24"/>
      <c r="K39" s="24"/>
      <c r="L39" s="24"/>
    </row>
    <row r="40" spans="1:12" s="7" customFormat="1" ht="11.25" x14ac:dyDescent="0.25">
      <c r="A40" s="26" t="s">
        <v>171</v>
      </c>
    </row>
    <row r="42" spans="1:12" x14ac:dyDescent="0.25">
      <c r="B42" s="47"/>
      <c r="C42" s="47"/>
      <c r="D42" s="47"/>
      <c r="E42" s="47"/>
      <c r="F42" s="47"/>
      <c r="G42" s="47"/>
      <c r="H42" s="47"/>
      <c r="I42" s="47"/>
      <c r="J42" s="47"/>
      <c r="K42" s="47"/>
    </row>
    <row r="43" spans="1:12" x14ac:dyDescent="0.25"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spans="1:12" x14ac:dyDescent="0.25"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</row>
    <row r="45" spans="1:12" x14ac:dyDescent="0.25">
      <c r="B45" s="47"/>
      <c r="C45" s="47"/>
      <c r="D45" s="47"/>
      <c r="E45" s="47"/>
      <c r="F45" s="47"/>
      <c r="G45" s="47"/>
      <c r="H45" s="47"/>
      <c r="I45" s="47"/>
      <c r="J45" s="47"/>
      <c r="K45" s="47"/>
    </row>
    <row r="46" spans="1:12" x14ac:dyDescent="0.25">
      <c r="B46" s="47"/>
      <c r="C46" s="47"/>
      <c r="D46" s="47"/>
      <c r="E46" s="47"/>
      <c r="F46" s="47"/>
      <c r="G46" s="47"/>
      <c r="H46" s="47"/>
      <c r="I46" s="47"/>
      <c r="J46" s="47"/>
      <c r="K46" s="47"/>
    </row>
    <row r="47" spans="1:12" x14ac:dyDescent="0.25">
      <c r="B47" s="47"/>
      <c r="C47" s="47"/>
      <c r="D47" s="47"/>
      <c r="E47" s="47"/>
      <c r="F47" s="47"/>
      <c r="G47" s="47"/>
      <c r="H47" s="47"/>
      <c r="I47" s="47"/>
      <c r="J47" s="47"/>
      <c r="K47" s="47"/>
    </row>
    <row r="48" spans="1:12" x14ac:dyDescent="0.25">
      <c r="B48" s="47"/>
      <c r="C48" s="47"/>
      <c r="D48" s="47"/>
      <c r="E48" s="47"/>
      <c r="F48" s="47"/>
      <c r="G48" s="47"/>
      <c r="H48" s="47"/>
      <c r="I48" s="47"/>
      <c r="J48" s="47"/>
      <c r="K48" s="47"/>
    </row>
    <row r="49" spans="2:11" x14ac:dyDescent="0.25"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pans="2:11" x14ac:dyDescent="0.25">
      <c r="B50" s="47"/>
      <c r="C50" s="47"/>
      <c r="D50" s="47"/>
      <c r="E50" s="47"/>
      <c r="F50" s="47"/>
      <c r="G50" s="47"/>
      <c r="H50" s="47"/>
      <c r="I50" s="47"/>
      <c r="J50" s="47"/>
      <c r="K50" s="47"/>
    </row>
    <row r="51" spans="2:11" x14ac:dyDescent="0.25">
      <c r="B51" s="47"/>
      <c r="C51" s="47"/>
      <c r="D51" s="47"/>
      <c r="E51" s="47"/>
      <c r="F51" s="47"/>
      <c r="G51" s="47"/>
      <c r="H51" s="47"/>
      <c r="I51" s="47"/>
      <c r="J51" s="47"/>
      <c r="K51" s="47"/>
    </row>
    <row r="52" spans="2:11" x14ac:dyDescent="0.25">
      <c r="B52" s="47"/>
      <c r="C52" s="47"/>
      <c r="D52" s="47"/>
      <c r="E52" s="47"/>
      <c r="F52" s="47"/>
      <c r="G52" s="47"/>
      <c r="H52" s="47"/>
      <c r="I52" s="47"/>
      <c r="J52" s="47"/>
      <c r="K52" s="47"/>
    </row>
    <row r="53" spans="2:11" x14ac:dyDescent="0.25">
      <c r="B53" s="47"/>
      <c r="C53" s="47"/>
      <c r="D53" s="47"/>
      <c r="E53" s="47"/>
      <c r="F53" s="47"/>
      <c r="G53" s="47"/>
      <c r="H53" s="47"/>
      <c r="I53" s="47"/>
      <c r="J53" s="47"/>
      <c r="K53" s="47"/>
    </row>
    <row r="54" spans="2:11" x14ac:dyDescent="0.25">
      <c r="B54" s="47"/>
      <c r="C54" s="47"/>
      <c r="D54" s="47"/>
      <c r="E54" s="47"/>
      <c r="F54" s="47"/>
      <c r="G54" s="47"/>
      <c r="H54" s="47"/>
      <c r="I54" s="47"/>
      <c r="J54" s="47"/>
      <c r="K54" s="47"/>
    </row>
    <row r="55" spans="2:11" x14ac:dyDescent="0.25">
      <c r="B55" s="47"/>
      <c r="C55" s="47"/>
      <c r="D55" s="47"/>
      <c r="E55" s="47"/>
      <c r="F55" s="47"/>
      <c r="G55" s="47"/>
      <c r="H55" s="47"/>
      <c r="I55" s="47"/>
      <c r="J55" s="47"/>
      <c r="K55" s="47"/>
    </row>
    <row r="56" spans="2:11" x14ac:dyDescent="0.25"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spans="2:11" x14ac:dyDescent="0.25">
      <c r="B57" s="47"/>
      <c r="C57" s="47"/>
      <c r="D57" s="47"/>
      <c r="E57" s="47"/>
      <c r="F57" s="47"/>
      <c r="G57" s="47"/>
      <c r="H57" s="47"/>
      <c r="I57" s="47"/>
      <c r="J57" s="47"/>
      <c r="K57" s="47"/>
    </row>
    <row r="58" spans="2:11" x14ac:dyDescent="0.25">
      <c r="B58" s="47"/>
      <c r="C58" s="47"/>
      <c r="D58" s="47"/>
      <c r="E58" s="47"/>
      <c r="F58" s="47"/>
      <c r="G58" s="47"/>
      <c r="H58" s="47"/>
      <c r="I58" s="47"/>
      <c r="J58" s="47"/>
      <c r="K58" s="47"/>
    </row>
    <row r="59" spans="2:11" x14ac:dyDescent="0.25">
      <c r="B59" s="47"/>
      <c r="C59" s="47"/>
      <c r="D59" s="47"/>
      <c r="E59" s="47"/>
      <c r="F59" s="47"/>
      <c r="G59" s="47"/>
      <c r="H59" s="47"/>
      <c r="I59" s="47"/>
      <c r="J59" s="47"/>
      <c r="K59" s="47"/>
    </row>
    <row r="60" spans="2:11" x14ac:dyDescent="0.25">
      <c r="B60" s="47"/>
      <c r="C60" s="47"/>
      <c r="D60" s="47"/>
      <c r="E60" s="47"/>
      <c r="F60" s="47"/>
      <c r="G60" s="47"/>
      <c r="H60" s="47"/>
      <c r="I60" s="47"/>
      <c r="J60" s="47"/>
      <c r="K60" s="47"/>
    </row>
    <row r="61" spans="2:11" x14ac:dyDescent="0.25">
      <c r="B61" s="47"/>
      <c r="C61" s="47"/>
      <c r="D61" s="47"/>
      <c r="E61" s="47"/>
      <c r="F61" s="47"/>
      <c r="G61" s="47"/>
      <c r="H61" s="47"/>
      <c r="I61" s="47"/>
      <c r="J61" s="47"/>
      <c r="K61" s="47"/>
    </row>
    <row r="62" spans="2:11" x14ac:dyDescent="0.25">
      <c r="B62" s="47"/>
      <c r="C62" s="47"/>
      <c r="D62" s="47"/>
      <c r="E62" s="47"/>
      <c r="F62" s="47"/>
      <c r="G62" s="47"/>
      <c r="H62" s="47"/>
      <c r="I62" s="47"/>
      <c r="J62" s="47"/>
      <c r="K62" s="47"/>
    </row>
    <row r="63" spans="2:11" x14ac:dyDescent="0.25">
      <c r="B63" s="47"/>
      <c r="C63" s="47"/>
      <c r="D63" s="47"/>
      <c r="E63" s="47"/>
      <c r="F63" s="47"/>
      <c r="G63" s="47"/>
      <c r="H63" s="47"/>
      <c r="I63" s="47"/>
      <c r="J63" s="47"/>
      <c r="K63" s="47"/>
    </row>
    <row r="64" spans="2:11" x14ac:dyDescent="0.25">
      <c r="B64" s="47"/>
      <c r="C64" s="47"/>
      <c r="D64" s="47"/>
      <c r="E64" s="47"/>
      <c r="F64" s="47"/>
      <c r="G64" s="47"/>
      <c r="H64" s="47"/>
      <c r="I64" s="47"/>
      <c r="J64" s="47"/>
      <c r="K64" s="47"/>
    </row>
    <row r="65" spans="2:11" x14ac:dyDescent="0.25">
      <c r="B65" s="47"/>
      <c r="C65" s="47"/>
      <c r="D65" s="47"/>
      <c r="E65" s="47"/>
      <c r="F65" s="47"/>
      <c r="G65" s="47"/>
      <c r="H65" s="47"/>
      <c r="I65" s="47"/>
      <c r="J65" s="47"/>
      <c r="K65" s="47"/>
    </row>
    <row r="66" spans="2:1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</row>
    <row r="67" spans="2:1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</row>
  </sheetData>
  <mergeCells count="1">
    <mergeCell ref="A1:L1"/>
  </mergeCells>
  <pageMargins left="0.7" right="0.7" top="0.78740157499999996" bottom="0.78740157499999996" header="0.3" footer="0.3"/>
  <pageSetup paperSize="9" scale="86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N42"/>
  <sheetViews>
    <sheetView showGridLines="0" zoomScale="110" zoomScaleNormal="110" workbookViewId="0">
      <selection activeCell="A34" sqref="A34"/>
    </sheetView>
  </sheetViews>
  <sheetFormatPr baseColWidth="10" defaultRowHeight="15" x14ac:dyDescent="0.25"/>
  <cols>
    <col min="1" max="1" width="25.42578125" style="2" customWidth="1"/>
    <col min="2" max="12" width="11.7109375" style="2" customWidth="1"/>
    <col min="13" max="16384" width="11.42578125" style="2"/>
  </cols>
  <sheetData>
    <row r="1" spans="1:14" ht="19.5" customHeight="1" x14ac:dyDescent="0.25">
      <c r="A1" s="102" t="s">
        <v>152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N1" s="3"/>
    </row>
    <row r="2" spans="1:14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s="7" customFormat="1" ht="22.5" x14ac:dyDescent="0.25">
      <c r="A3" s="27"/>
      <c r="B3" s="5" t="s">
        <v>103</v>
      </c>
      <c r="C3" s="6" t="s">
        <v>45</v>
      </c>
      <c r="D3" s="6" t="s">
        <v>46</v>
      </c>
      <c r="E3" s="6" t="s">
        <v>140</v>
      </c>
      <c r="F3" s="6" t="s">
        <v>141</v>
      </c>
      <c r="G3" s="6" t="s">
        <v>142</v>
      </c>
      <c r="H3" s="6" t="s">
        <v>143</v>
      </c>
      <c r="I3" s="6" t="s">
        <v>144</v>
      </c>
      <c r="J3" s="6" t="s">
        <v>145</v>
      </c>
      <c r="K3" s="37" t="s">
        <v>146</v>
      </c>
      <c r="L3" s="5" t="s">
        <v>95</v>
      </c>
    </row>
    <row r="4" spans="1:14" s="7" customFormat="1" ht="15" customHeight="1" x14ac:dyDescent="0.25">
      <c r="A4" s="28" t="s">
        <v>105</v>
      </c>
      <c r="B4" s="8">
        <v>1563</v>
      </c>
      <c r="C4" s="9">
        <v>200</v>
      </c>
      <c r="D4" s="9">
        <v>164</v>
      </c>
      <c r="E4" s="9">
        <v>537</v>
      </c>
      <c r="F4" s="9">
        <v>245</v>
      </c>
      <c r="G4" s="9">
        <v>380</v>
      </c>
      <c r="H4" s="9">
        <v>274</v>
      </c>
      <c r="I4" s="9">
        <v>372</v>
      </c>
      <c r="J4" s="9">
        <v>144</v>
      </c>
      <c r="K4" s="38">
        <v>328</v>
      </c>
      <c r="L4" s="34">
        <v>4207</v>
      </c>
    </row>
    <row r="5" spans="1:14" s="7" customFormat="1" ht="15" customHeight="1" x14ac:dyDescent="0.25">
      <c r="A5" s="29" t="s">
        <v>106</v>
      </c>
      <c r="B5" s="10">
        <v>1531</v>
      </c>
      <c r="C5" s="11">
        <v>198</v>
      </c>
      <c r="D5" s="11">
        <v>130</v>
      </c>
      <c r="E5" s="11">
        <v>519</v>
      </c>
      <c r="F5" s="11">
        <v>252</v>
      </c>
      <c r="G5" s="11">
        <v>379</v>
      </c>
      <c r="H5" s="11">
        <v>274</v>
      </c>
      <c r="I5" s="11">
        <v>372</v>
      </c>
      <c r="J5" s="11">
        <v>142</v>
      </c>
      <c r="K5" s="39">
        <v>330</v>
      </c>
      <c r="L5" s="35">
        <v>4127</v>
      </c>
    </row>
    <row r="6" spans="1:14" s="7" customFormat="1" ht="15" customHeight="1" x14ac:dyDescent="0.25">
      <c r="A6" s="30" t="s">
        <v>130</v>
      </c>
      <c r="B6" s="10">
        <v>86914</v>
      </c>
      <c r="C6" s="11">
        <v>2930</v>
      </c>
      <c r="D6" s="11">
        <v>6635</v>
      </c>
      <c r="E6" s="11">
        <v>23667</v>
      </c>
      <c r="F6" s="11">
        <v>15572</v>
      </c>
      <c r="G6" s="11">
        <v>31297</v>
      </c>
      <c r="H6" s="11">
        <v>16543</v>
      </c>
      <c r="I6" s="11">
        <v>20073</v>
      </c>
      <c r="J6" s="11">
        <v>8598</v>
      </c>
      <c r="K6" s="39">
        <v>23071</v>
      </c>
      <c r="L6" s="10">
        <v>235300</v>
      </c>
      <c r="M6" s="17"/>
    </row>
    <row r="7" spans="1:14" s="14" customFormat="1" ht="15" customHeight="1" x14ac:dyDescent="0.25">
      <c r="A7" s="31" t="s">
        <v>107</v>
      </c>
      <c r="B7" s="12">
        <v>398493</v>
      </c>
      <c r="C7" s="13">
        <v>65631</v>
      </c>
      <c r="D7" s="13">
        <v>36748</v>
      </c>
      <c r="E7" s="13">
        <v>146460</v>
      </c>
      <c r="F7" s="13">
        <v>76637</v>
      </c>
      <c r="G7" s="13">
        <v>120212</v>
      </c>
      <c r="H7" s="13">
        <v>73849</v>
      </c>
      <c r="I7" s="13">
        <v>95624</v>
      </c>
      <c r="J7" s="13">
        <v>34455</v>
      </c>
      <c r="K7" s="40">
        <v>83746</v>
      </c>
      <c r="L7" s="12">
        <v>1131855</v>
      </c>
    </row>
    <row r="8" spans="1:14" s="7" customFormat="1" ht="15" customHeight="1" x14ac:dyDescent="0.25">
      <c r="A8" s="30" t="s">
        <v>131</v>
      </c>
      <c r="B8" s="10">
        <v>485407</v>
      </c>
      <c r="C8" s="11">
        <v>68561</v>
      </c>
      <c r="D8" s="11">
        <v>43383</v>
      </c>
      <c r="E8" s="11">
        <v>170127</v>
      </c>
      <c r="F8" s="11">
        <v>92209</v>
      </c>
      <c r="G8" s="11">
        <v>151509</v>
      </c>
      <c r="H8" s="11">
        <v>90392</v>
      </c>
      <c r="I8" s="11">
        <v>115697</v>
      </c>
      <c r="J8" s="11">
        <v>43053</v>
      </c>
      <c r="K8" s="39">
        <v>106817</v>
      </c>
      <c r="L8" s="10">
        <v>1367155</v>
      </c>
    </row>
    <row r="9" spans="1:14" s="7" customFormat="1" ht="15" customHeight="1" x14ac:dyDescent="0.25">
      <c r="A9" s="30" t="s">
        <v>132</v>
      </c>
      <c r="B9" s="10">
        <v>63119</v>
      </c>
      <c r="C9" s="11">
        <v>12367</v>
      </c>
      <c r="D9" s="11">
        <v>5212</v>
      </c>
      <c r="E9" s="11">
        <v>13096</v>
      </c>
      <c r="F9" s="11">
        <v>11744</v>
      </c>
      <c r="G9" s="11">
        <v>18733</v>
      </c>
      <c r="H9" s="11">
        <v>13280</v>
      </c>
      <c r="I9" s="11">
        <v>13369</v>
      </c>
      <c r="J9" s="11">
        <v>7036</v>
      </c>
      <c r="K9" s="39">
        <v>12759</v>
      </c>
      <c r="L9" s="10">
        <v>170715</v>
      </c>
    </row>
    <row r="10" spans="1:14" s="7" customFormat="1" ht="15" customHeight="1" x14ac:dyDescent="0.25">
      <c r="A10" s="30" t="s">
        <v>6</v>
      </c>
      <c r="B10" s="15">
        <v>0.13003314744121944</v>
      </c>
      <c r="C10" s="16">
        <v>0.18037951605139949</v>
      </c>
      <c r="D10" s="16">
        <v>0.12013922504206717</v>
      </c>
      <c r="E10" s="16">
        <v>7.6977787182516591E-2</v>
      </c>
      <c r="F10" s="16">
        <v>0.12736283876844992</v>
      </c>
      <c r="G10" s="16">
        <v>0.12364281989848788</v>
      </c>
      <c r="H10" s="16">
        <v>0.14691565625276573</v>
      </c>
      <c r="I10" s="16">
        <v>0.11555182934734695</v>
      </c>
      <c r="J10" s="16">
        <v>0.16342647434557406</v>
      </c>
      <c r="K10" s="41">
        <v>0.11944727899117182</v>
      </c>
      <c r="L10" s="15">
        <v>0.12486879688111444</v>
      </c>
    </row>
    <row r="11" spans="1:14" s="7" customFormat="1" ht="15" customHeight="1" x14ac:dyDescent="0.25">
      <c r="A11" s="30" t="s">
        <v>133</v>
      </c>
      <c r="B11" s="10">
        <v>51641</v>
      </c>
      <c r="C11" s="11">
        <v>2342</v>
      </c>
      <c r="D11" s="11">
        <v>3385</v>
      </c>
      <c r="E11" s="11">
        <v>15438</v>
      </c>
      <c r="F11" s="11">
        <v>11954</v>
      </c>
      <c r="G11" s="11">
        <v>20167</v>
      </c>
      <c r="H11" s="11">
        <v>12474</v>
      </c>
      <c r="I11" s="11">
        <v>12743</v>
      </c>
      <c r="J11" s="11">
        <v>5936</v>
      </c>
      <c r="K11" s="39">
        <v>16535</v>
      </c>
      <c r="L11" s="36">
        <v>152615</v>
      </c>
      <c r="M11" s="17"/>
    </row>
    <row r="12" spans="1:14" s="7" customFormat="1" ht="15" customHeight="1" x14ac:dyDescent="0.25">
      <c r="A12" s="30" t="s">
        <v>134</v>
      </c>
      <c r="B12" s="10">
        <v>25267</v>
      </c>
      <c r="C12" s="11">
        <v>25</v>
      </c>
      <c r="D12" s="11">
        <v>569</v>
      </c>
      <c r="E12" s="11">
        <v>3172</v>
      </c>
      <c r="F12" s="11">
        <v>1736</v>
      </c>
      <c r="G12" s="11">
        <v>5184</v>
      </c>
      <c r="H12" s="11">
        <v>1745</v>
      </c>
      <c r="I12" s="11">
        <v>3220</v>
      </c>
      <c r="J12" s="11">
        <v>1142</v>
      </c>
      <c r="K12" s="39">
        <v>3732</v>
      </c>
      <c r="L12" s="10">
        <v>45792</v>
      </c>
      <c r="M12" s="17"/>
    </row>
    <row r="13" spans="1:14" s="7" customFormat="1" ht="15" customHeight="1" x14ac:dyDescent="0.25">
      <c r="A13" s="30" t="s">
        <v>108</v>
      </c>
      <c r="B13" s="18">
        <v>29.071265849000159</v>
      </c>
      <c r="C13" s="19">
        <v>0.85324232081911267</v>
      </c>
      <c r="D13" s="19">
        <v>8.5757347400150721</v>
      </c>
      <c r="E13" s="19">
        <v>13.40262813199814</v>
      </c>
      <c r="F13" s="19">
        <v>11.14821474441305</v>
      </c>
      <c r="G13" s="19">
        <v>16.563887912579482</v>
      </c>
      <c r="H13" s="19">
        <v>10.548268149670555</v>
      </c>
      <c r="I13" s="19">
        <v>16.041448712200467</v>
      </c>
      <c r="J13" s="19">
        <v>13.282158641544545</v>
      </c>
      <c r="K13" s="42">
        <v>16.176151878982271</v>
      </c>
      <c r="L13" s="18">
        <v>19.461113472163195</v>
      </c>
    </row>
    <row r="14" spans="1:14" s="7" customFormat="1" ht="15" customHeight="1" x14ac:dyDescent="0.25">
      <c r="A14" s="32" t="s">
        <v>135</v>
      </c>
      <c r="B14" s="22">
        <v>1091.7616438356165</v>
      </c>
      <c r="C14" s="23">
        <v>179.81095890410958</v>
      </c>
      <c r="D14" s="23">
        <v>100.67945205479452</v>
      </c>
      <c r="E14" s="23">
        <v>401.26027397260276</v>
      </c>
      <c r="F14" s="23">
        <v>209.96438356164384</v>
      </c>
      <c r="G14" s="23">
        <v>329.34794520547945</v>
      </c>
      <c r="H14" s="23">
        <v>202.32602739726028</v>
      </c>
      <c r="I14" s="23">
        <v>261.98356164383563</v>
      </c>
      <c r="J14" s="23">
        <v>94.397260273972606</v>
      </c>
      <c r="K14" s="44">
        <v>229.44109589041096</v>
      </c>
      <c r="L14" s="22">
        <v>3100.972602739726</v>
      </c>
    </row>
    <row r="15" spans="1:14" s="7" customFormat="1" ht="15" customHeight="1" x14ac:dyDescent="0.25">
      <c r="A15" s="32" t="s">
        <v>136</v>
      </c>
      <c r="B15" s="18">
        <v>71.310362105526877</v>
      </c>
      <c r="C15" s="19">
        <v>90.813615608136161</v>
      </c>
      <c r="D15" s="19">
        <v>77.445732349841933</v>
      </c>
      <c r="E15" s="19">
        <v>77.314118299152739</v>
      </c>
      <c r="F15" s="19">
        <v>83.319199826049143</v>
      </c>
      <c r="G15" s="19">
        <v>86.89919398561463</v>
      </c>
      <c r="H15" s="19">
        <v>73.84161583841616</v>
      </c>
      <c r="I15" s="19">
        <v>70.425688613934312</v>
      </c>
      <c r="J15" s="19">
        <v>66.476943854910289</v>
      </c>
      <c r="K15" s="42">
        <v>69.52760481527605</v>
      </c>
      <c r="L15" s="18">
        <v>75.138662533068228</v>
      </c>
    </row>
    <row r="16" spans="1:14" s="7" customFormat="1" ht="15" customHeight="1" x14ac:dyDescent="0.25">
      <c r="A16" s="32" t="s">
        <v>137</v>
      </c>
      <c r="B16" s="18">
        <v>75.831894276281062</v>
      </c>
      <c r="C16" s="19">
        <v>90.848208108482083</v>
      </c>
      <c r="D16" s="19">
        <v>78.644889357218119</v>
      </c>
      <c r="E16" s="19">
        <v>78.988571277746985</v>
      </c>
      <c r="F16" s="19">
        <v>85.206566644922816</v>
      </c>
      <c r="G16" s="19">
        <v>90.646618715437157</v>
      </c>
      <c r="H16" s="19">
        <v>75.586441355864409</v>
      </c>
      <c r="I16" s="19">
        <v>72.79717189571366</v>
      </c>
      <c r="J16" s="19">
        <v>68.680300983986115</v>
      </c>
      <c r="K16" s="42">
        <v>72.625985886259855</v>
      </c>
      <c r="L16" s="18">
        <v>78.17858340165499</v>
      </c>
    </row>
    <row r="17" spans="1:12" s="7" customFormat="1" ht="15" customHeight="1" x14ac:dyDescent="0.25">
      <c r="A17" s="32" t="s">
        <v>109</v>
      </c>
      <c r="B17" s="22">
        <v>4.5849115217341279</v>
      </c>
      <c r="C17" s="23">
        <v>22.399658703071673</v>
      </c>
      <c r="D17" s="23">
        <v>5.5385079125847776</v>
      </c>
      <c r="E17" s="23">
        <v>6.1883635441754343</v>
      </c>
      <c r="F17" s="23">
        <v>4.9214615977395324</v>
      </c>
      <c r="G17" s="23">
        <v>3.8410071252835736</v>
      </c>
      <c r="H17" s="23">
        <v>4.464063350057426</v>
      </c>
      <c r="I17" s="23">
        <v>4.7638120858865145</v>
      </c>
      <c r="J17" s="23">
        <v>4.0073272854152124</v>
      </c>
      <c r="K17" s="44">
        <v>3.629925014086949</v>
      </c>
      <c r="L17" s="22">
        <v>4.8102634934126645</v>
      </c>
    </row>
    <row r="18" spans="1:12" s="7" customFormat="1" ht="15" customHeight="1" x14ac:dyDescent="0.25">
      <c r="A18" s="30" t="s">
        <v>110</v>
      </c>
      <c r="B18" s="20">
        <v>974402</v>
      </c>
      <c r="C18" s="21">
        <v>4455</v>
      </c>
      <c r="D18" s="21">
        <v>4652</v>
      </c>
      <c r="E18" s="21">
        <v>152440</v>
      </c>
      <c r="F18" s="21">
        <v>122701</v>
      </c>
      <c r="G18" s="21">
        <v>184053</v>
      </c>
      <c r="H18" s="21">
        <v>139072</v>
      </c>
      <c r="I18" s="21">
        <v>130281</v>
      </c>
      <c r="J18" s="21">
        <v>83977</v>
      </c>
      <c r="K18" s="43">
        <v>148045</v>
      </c>
      <c r="L18" s="10">
        <v>1944078</v>
      </c>
    </row>
    <row r="19" spans="1:12" s="7" customFormat="1" ht="15" customHeight="1" x14ac:dyDescent="0.25">
      <c r="A19" s="32" t="s">
        <v>111</v>
      </c>
      <c r="B19" s="10">
        <v>565738</v>
      </c>
      <c r="C19" s="11">
        <v>76304</v>
      </c>
      <c r="D19" s="11">
        <v>37247</v>
      </c>
      <c r="E19" s="11">
        <v>98606</v>
      </c>
      <c r="F19" s="11">
        <v>74183</v>
      </c>
      <c r="G19" s="11">
        <v>130340</v>
      </c>
      <c r="H19" s="11">
        <v>75867</v>
      </c>
      <c r="I19" s="11">
        <v>72745</v>
      </c>
      <c r="J19" s="11">
        <v>29662</v>
      </c>
      <c r="K19" s="39">
        <v>129612</v>
      </c>
      <c r="L19" s="10">
        <v>1290304</v>
      </c>
    </row>
    <row r="20" spans="1:12" s="7" customFormat="1" ht="15" customHeight="1" x14ac:dyDescent="0.25">
      <c r="A20" s="32" t="s">
        <v>138</v>
      </c>
      <c r="B20" s="10">
        <v>485930</v>
      </c>
      <c r="C20" s="11">
        <v>2593</v>
      </c>
      <c r="D20" s="11">
        <v>2902</v>
      </c>
      <c r="E20" s="11">
        <v>74824</v>
      </c>
      <c r="F20" s="11">
        <v>62339</v>
      </c>
      <c r="G20" s="11">
        <v>89278</v>
      </c>
      <c r="H20" s="11">
        <v>65360</v>
      </c>
      <c r="I20" s="11">
        <v>52522</v>
      </c>
      <c r="J20" s="11">
        <v>37561</v>
      </c>
      <c r="K20" s="39">
        <v>71238</v>
      </c>
      <c r="L20" s="10">
        <v>944547</v>
      </c>
    </row>
    <row r="21" spans="1:12" s="7" customFormat="1" ht="15" customHeight="1" x14ac:dyDescent="0.25">
      <c r="A21" s="32" t="s">
        <v>112</v>
      </c>
      <c r="B21" s="79">
        <v>5415.0300000000007</v>
      </c>
      <c r="C21" s="80">
        <v>302.01000000000005</v>
      </c>
      <c r="D21" s="80">
        <v>221.16999999999996</v>
      </c>
      <c r="E21" s="80">
        <v>932.64</v>
      </c>
      <c r="F21" s="80">
        <v>482.61999999999983</v>
      </c>
      <c r="G21" s="80">
        <v>859.85000000000014</v>
      </c>
      <c r="H21" s="80">
        <v>538.64999999999975</v>
      </c>
      <c r="I21" s="80">
        <v>632.64000000000033</v>
      </c>
      <c r="J21" s="80">
        <v>307.71000000000004</v>
      </c>
      <c r="K21" s="81">
        <v>580.74999999999989</v>
      </c>
      <c r="L21" s="22">
        <v>10273.070000000002</v>
      </c>
    </row>
    <row r="22" spans="1:12" s="7" customFormat="1" ht="15" customHeight="1" x14ac:dyDescent="0.25">
      <c r="A22" s="32" t="s">
        <v>20</v>
      </c>
      <c r="B22" s="10">
        <v>495229844</v>
      </c>
      <c r="C22" s="11">
        <v>24476420</v>
      </c>
      <c r="D22" s="11">
        <v>21392793</v>
      </c>
      <c r="E22" s="11">
        <v>87907585</v>
      </c>
      <c r="F22" s="11">
        <v>42520912</v>
      </c>
      <c r="G22" s="11">
        <v>76093325</v>
      </c>
      <c r="H22" s="11">
        <v>48345931</v>
      </c>
      <c r="I22" s="11">
        <v>54252258</v>
      </c>
      <c r="J22" s="11">
        <v>28823342</v>
      </c>
      <c r="K22" s="39">
        <v>58020612</v>
      </c>
      <c r="L22" s="20">
        <v>937063022</v>
      </c>
    </row>
    <row r="23" spans="1:12" s="7" customFormat="1" ht="15" customHeight="1" x14ac:dyDescent="0.25">
      <c r="A23" s="32" t="s">
        <v>113</v>
      </c>
      <c r="B23" s="22">
        <v>316845.70953294943</v>
      </c>
      <c r="C23" s="23">
        <v>122382.1</v>
      </c>
      <c r="D23" s="23">
        <v>130443.85975609756</v>
      </c>
      <c r="E23" s="23">
        <v>163701.27560521415</v>
      </c>
      <c r="F23" s="23">
        <v>173554.74285714285</v>
      </c>
      <c r="G23" s="23">
        <v>200245.59210526315</v>
      </c>
      <c r="H23" s="23">
        <v>176445.00364963504</v>
      </c>
      <c r="I23" s="23">
        <v>145839.40322580645</v>
      </c>
      <c r="J23" s="23">
        <v>200162.09722222222</v>
      </c>
      <c r="K23" s="44">
        <v>176892.10975609755</v>
      </c>
      <c r="L23" s="79">
        <v>222739.01164725458</v>
      </c>
    </row>
    <row r="24" spans="1:12" s="7" customFormat="1" ht="15" customHeight="1" x14ac:dyDescent="0.25">
      <c r="A24" s="32" t="s">
        <v>114</v>
      </c>
      <c r="B24" s="22">
        <v>323468.21946440235</v>
      </c>
      <c r="C24" s="23">
        <v>123618.28282828283</v>
      </c>
      <c r="D24" s="23">
        <v>164559.94615384616</v>
      </c>
      <c r="E24" s="23">
        <v>169378.77649325627</v>
      </c>
      <c r="F24" s="23">
        <v>168733.77777777778</v>
      </c>
      <c r="G24" s="23">
        <v>200773.94459102902</v>
      </c>
      <c r="H24" s="23">
        <v>176445.00364963504</v>
      </c>
      <c r="I24" s="23">
        <v>145839.40322580645</v>
      </c>
      <c r="J24" s="23">
        <v>202981.28169014084</v>
      </c>
      <c r="K24" s="44">
        <v>175820.03636363638</v>
      </c>
      <c r="L24" s="22">
        <v>227056.70511267264</v>
      </c>
    </row>
    <row r="25" spans="1:12" s="7" customFormat="1" ht="15" customHeight="1" x14ac:dyDescent="0.25">
      <c r="A25" s="32" t="s">
        <v>115</v>
      </c>
      <c r="B25" s="22">
        <v>1020.2363047916491</v>
      </c>
      <c r="C25" s="23">
        <v>357.00208573387204</v>
      </c>
      <c r="D25" s="23">
        <v>493.11465320517254</v>
      </c>
      <c r="E25" s="23">
        <v>516.71742286644678</v>
      </c>
      <c r="F25" s="23">
        <v>461.13624483510284</v>
      </c>
      <c r="G25" s="23">
        <v>502.23633579523329</v>
      </c>
      <c r="H25" s="23">
        <v>534.84745331445265</v>
      </c>
      <c r="I25" s="23">
        <v>468.91672212762649</v>
      </c>
      <c r="J25" s="23">
        <v>669.48509976076002</v>
      </c>
      <c r="K25" s="44">
        <v>543.17769643408826</v>
      </c>
      <c r="L25" s="79">
        <v>685.41096071769482</v>
      </c>
    </row>
    <row r="26" spans="1:12" s="7" customFormat="1" ht="15" customHeight="1" x14ac:dyDescent="0.25">
      <c r="A26" s="32" t="s">
        <v>116</v>
      </c>
      <c r="B26" s="22">
        <v>1242.7566958516211</v>
      </c>
      <c r="C26" s="23">
        <v>372.93992168335086</v>
      </c>
      <c r="D26" s="23">
        <v>582.14849787743549</v>
      </c>
      <c r="E26" s="23">
        <v>600.21565615185034</v>
      </c>
      <c r="F26" s="23">
        <v>554.83528843769977</v>
      </c>
      <c r="G26" s="23">
        <v>632.99275446710806</v>
      </c>
      <c r="H26" s="23">
        <v>654.65925063304849</v>
      </c>
      <c r="I26" s="23">
        <v>567.34980757968708</v>
      </c>
      <c r="J26" s="23">
        <v>836.55034102452476</v>
      </c>
      <c r="K26" s="44">
        <v>692.81651660974853</v>
      </c>
      <c r="L26" s="22">
        <v>827.9002363376934</v>
      </c>
    </row>
    <row r="27" spans="1:12" s="7" customFormat="1" ht="15" customHeight="1" x14ac:dyDescent="0.25">
      <c r="A27" s="32" t="s">
        <v>76</v>
      </c>
      <c r="B27" s="20">
        <v>297648516</v>
      </c>
      <c r="C27" s="21">
        <v>16547957</v>
      </c>
      <c r="D27" s="21">
        <v>12869944</v>
      </c>
      <c r="E27" s="21">
        <v>54113990</v>
      </c>
      <c r="F27" s="21">
        <v>27886227</v>
      </c>
      <c r="G27" s="21">
        <v>51664441</v>
      </c>
      <c r="H27" s="21">
        <v>31027614</v>
      </c>
      <c r="I27" s="21">
        <v>37816174</v>
      </c>
      <c r="J27" s="21">
        <v>18160976</v>
      </c>
      <c r="K27" s="43">
        <v>34704264</v>
      </c>
      <c r="L27" s="20">
        <v>582440103</v>
      </c>
    </row>
    <row r="28" spans="1:12" s="7" customFormat="1" ht="15" customHeight="1" x14ac:dyDescent="0.25">
      <c r="A28" s="32" t="s">
        <v>77</v>
      </c>
      <c r="B28" s="22">
        <v>54967.103783358536</v>
      </c>
      <c r="C28" s="23">
        <v>54792.745273335313</v>
      </c>
      <c r="D28" s="23">
        <v>58190.278970927349</v>
      </c>
      <c r="E28" s="23">
        <v>58022.377337450678</v>
      </c>
      <c r="F28" s="23">
        <v>57780.918735236854</v>
      </c>
      <c r="G28" s="23">
        <v>60085.411408966669</v>
      </c>
      <c r="H28" s="23">
        <v>57602.550821498218</v>
      </c>
      <c r="I28" s="23">
        <v>59775.186519979739</v>
      </c>
      <c r="J28" s="23">
        <v>59019.778362744139</v>
      </c>
      <c r="K28" s="44">
        <v>59757.665088247966</v>
      </c>
      <c r="L28" s="79">
        <v>56695.81760856296</v>
      </c>
    </row>
    <row r="29" spans="1:12" s="7" customFormat="1" ht="15" customHeight="1" x14ac:dyDescent="0.25">
      <c r="A29" s="32" t="s">
        <v>117</v>
      </c>
      <c r="B29" s="20">
        <v>323788351</v>
      </c>
      <c r="C29" s="21">
        <v>21433324</v>
      </c>
      <c r="D29" s="21">
        <v>14085608</v>
      </c>
      <c r="E29" s="21">
        <v>65940644</v>
      </c>
      <c r="F29" s="21">
        <v>38284977</v>
      </c>
      <c r="G29" s="21">
        <v>68077054</v>
      </c>
      <c r="H29" s="21">
        <v>42628123</v>
      </c>
      <c r="I29" s="21">
        <v>48359352</v>
      </c>
      <c r="J29" s="21">
        <v>18694248</v>
      </c>
      <c r="K29" s="43">
        <v>53396812</v>
      </c>
      <c r="L29" s="20">
        <v>694688493</v>
      </c>
    </row>
    <row r="30" spans="1:12" s="7" customFormat="1" ht="15" customHeight="1" x14ac:dyDescent="0.25">
      <c r="A30" s="32" t="s">
        <v>118</v>
      </c>
      <c r="B30" s="22">
        <v>812.53209215720221</v>
      </c>
      <c r="C30" s="23">
        <v>326.57317426216269</v>
      </c>
      <c r="D30" s="23">
        <v>383.30271035158376</v>
      </c>
      <c r="E30" s="23">
        <v>450.22971459784242</v>
      </c>
      <c r="F30" s="23">
        <v>499.5625742135</v>
      </c>
      <c r="G30" s="23">
        <v>566.3083053272552</v>
      </c>
      <c r="H30" s="23">
        <v>577.23358474725455</v>
      </c>
      <c r="I30" s="23">
        <v>505.72400234250813</v>
      </c>
      <c r="J30" s="23">
        <v>542.56996081845887</v>
      </c>
      <c r="K30" s="44">
        <v>637.60432737085955</v>
      </c>
      <c r="L30" s="22">
        <v>613.7610321110036</v>
      </c>
    </row>
    <row r="31" spans="1:12" s="7" customFormat="1" ht="15" customHeight="1" x14ac:dyDescent="0.25">
      <c r="A31" s="33" t="s">
        <v>119</v>
      </c>
      <c r="B31" s="82">
        <v>3725.3877511102928</v>
      </c>
      <c r="C31" s="83">
        <v>7315.1276450511941</v>
      </c>
      <c r="D31" s="83">
        <v>2122.9250941974378</v>
      </c>
      <c r="E31" s="83">
        <v>2786.1851523217983</v>
      </c>
      <c r="F31" s="83">
        <v>2458.5780246596455</v>
      </c>
      <c r="G31" s="83">
        <v>2175.1942358692527</v>
      </c>
      <c r="H31" s="83">
        <v>2576.8072900924863</v>
      </c>
      <c r="I31" s="83">
        <v>2409.1741144821403</v>
      </c>
      <c r="J31" s="83">
        <v>2174.2554082344732</v>
      </c>
      <c r="K31" s="84">
        <v>2314.4558970135668</v>
      </c>
      <c r="L31" s="82">
        <v>2952.3522864428387</v>
      </c>
    </row>
    <row r="32" spans="1:12" s="7" customFormat="1" ht="8.2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s="7" customFormat="1" ht="12.75" customHeight="1" x14ac:dyDescent="0.25">
      <c r="A33" s="25" t="s">
        <v>147</v>
      </c>
      <c r="B33" s="24"/>
      <c r="C33" s="24"/>
      <c r="D33" s="24"/>
      <c r="E33" s="24"/>
      <c r="G33" s="25" t="s">
        <v>122</v>
      </c>
      <c r="H33" s="24"/>
      <c r="I33" s="24"/>
      <c r="J33" s="24"/>
      <c r="K33" s="24"/>
      <c r="L33" s="24"/>
    </row>
    <row r="34" spans="1:12" s="7" customFormat="1" ht="12.75" customHeight="1" x14ac:dyDescent="0.25">
      <c r="A34" s="25" t="s">
        <v>148</v>
      </c>
      <c r="B34" s="24"/>
      <c r="C34" s="24"/>
      <c r="D34" s="24"/>
      <c r="E34" s="24"/>
      <c r="G34" s="25" t="s">
        <v>124</v>
      </c>
      <c r="H34" s="24"/>
      <c r="I34" s="24"/>
      <c r="J34" s="24"/>
      <c r="K34" s="24"/>
      <c r="L34" s="24"/>
    </row>
    <row r="35" spans="1:12" s="7" customFormat="1" ht="12.75" customHeight="1" x14ac:dyDescent="0.25">
      <c r="A35" s="25" t="s">
        <v>215</v>
      </c>
      <c r="B35" s="24"/>
      <c r="C35" s="24"/>
      <c r="D35" s="24"/>
      <c r="E35" s="24"/>
      <c r="G35" s="25" t="s">
        <v>125</v>
      </c>
      <c r="H35" s="24"/>
      <c r="I35" s="24"/>
      <c r="J35" s="24"/>
      <c r="K35" s="24"/>
      <c r="L35" s="24"/>
    </row>
    <row r="36" spans="1:12" s="7" customFormat="1" ht="12.75" customHeight="1" x14ac:dyDescent="0.25">
      <c r="A36" s="25" t="s">
        <v>126</v>
      </c>
      <c r="B36" s="24"/>
      <c r="C36" s="24"/>
      <c r="D36" s="24"/>
      <c r="E36" s="24"/>
      <c r="G36" s="25" t="s">
        <v>149</v>
      </c>
      <c r="H36" s="24"/>
      <c r="I36" s="24"/>
      <c r="J36" s="24"/>
      <c r="K36" s="24"/>
      <c r="L36" s="24"/>
    </row>
    <row r="37" spans="1:12" s="7" customFormat="1" ht="12.75" customHeight="1" x14ac:dyDescent="0.25">
      <c r="A37" s="25" t="s">
        <v>128</v>
      </c>
      <c r="B37" s="24"/>
      <c r="C37" s="24"/>
      <c r="D37" s="24"/>
      <c r="E37" s="24"/>
      <c r="G37" s="25" t="s">
        <v>150</v>
      </c>
      <c r="H37" s="24"/>
      <c r="I37" s="24"/>
      <c r="J37" s="24"/>
      <c r="K37" s="24"/>
      <c r="L37" s="24"/>
    </row>
    <row r="38" spans="1:12" s="7" customFormat="1" ht="7.5" customHeight="1" x14ac:dyDescent="0.25">
      <c r="A38" s="25"/>
      <c r="B38" s="24"/>
      <c r="C38" s="24"/>
      <c r="D38" s="24"/>
      <c r="E38" s="24"/>
      <c r="G38" s="25"/>
      <c r="H38" s="24"/>
      <c r="I38" s="24"/>
      <c r="J38" s="24"/>
      <c r="K38" s="24"/>
      <c r="L38" s="24"/>
    </row>
    <row r="39" spans="1:12" s="7" customFormat="1" ht="11.25" x14ac:dyDescent="0.25">
      <c r="A39" s="26" t="s">
        <v>151</v>
      </c>
    </row>
    <row r="42" spans="1:12" x14ac:dyDescent="0.25">
      <c r="A42" s="4"/>
    </row>
  </sheetData>
  <mergeCells count="1">
    <mergeCell ref="A1:L1"/>
  </mergeCells>
  <pageMargins left="0.7" right="0.7" top="0.78740157499999996" bottom="0.78740157499999996" header="0.3" footer="0.3"/>
  <pageSetup paperSize="9" scale="86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42"/>
  <sheetViews>
    <sheetView showGridLines="0" zoomScale="110" zoomScaleNormal="110" workbookViewId="0">
      <selection sqref="A1:L1"/>
    </sheetView>
  </sheetViews>
  <sheetFormatPr baseColWidth="10" defaultRowHeight="15" x14ac:dyDescent="0.25"/>
  <cols>
    <col min="1" max="1" width="25.42578125" style="2" customWidth="1"/>
    <col min="2" max="12" width="11.7109375" style="2" customWidth="1"/>
    <col min="13" max="16384" width="11.42578125" style="2"/>
  </cols>
  <sheetData>
    <row r="1" spans="1:14" ht="19.5" customHeight="1" x14ac:dyDescent="0.25">
      <c r="A1" s="102" t="s">
        <v>139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N1" s="3"/>
    </row>
    <row r="2" spans="1:14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4" s="7" customFormat="1" ht="22.5" x14ac:dyDescent="0.25">
      <c r="A3" s="27"/>
      <c r="B3" s="5" t="s">
        <v>103</v>
      </c>
      <c r="C3" s="6" t="s">
        <v>45</v>
      </c>
      <c r="D3" s="6" t="s">
        <v>46</v>
      </c>
      <c r="E3" s="6" t="s">
        <v>140</v>
      </c>
      <c r="F3" s="6" t="s">
        <v>141</v>
      </c>
      <c r="G3" s="6" t="s">
        <v>142</v>
      </c>
      <c r="H3" s="6" t="s">
        <v>143</v>
      </c>
      <c r="I3" s="6" t="s">
        <v>144</v>
      </c>
      <c r="J3" s="6" t="s">
        <v>145</v>
      </c>
      <c r="K3" s="37" t="s">
        <v>146</v>
      </c>
      <c r="L3" s="5" t="s">
        <v>95</v>
      </c>
    </row>
    <row r="4" spans="1:14" s="7" customFormat="1" ht="15" customHeight="1" x14ac:dyDescent="0.25">
      <c r="A4" s="28" t="s">
        <v>105</v>
      </c>
      <c r="B4" s="8">
        <v>1568</v>
      </c>
      <c r="C4" s="9">
        <v>200</v>
      </c>
      <c r="D4" s="9">
        <v>164</v>
      </c>
      <c r="E4" s="9">
        <v>537</v>
      </c>
      <c r="F4" s="9">
        <v>239</v>
      </c>
      <c r="G4" s="9">
        <v>380</v>
      </c>
      <c r="H4" s="9">
        <v>247</v>
      </c>
      <c r="I4" s="9">
        <v>391</v>
      </c>
      <c r="J4" s="9">
        <v>144</v>
      </c>
      <c r="K4" s="38">
        <v>324</v>
      </c>
      <c r="L4" s="34">
        <v>4194</v>
      </c>
    </row>
    <row r="5" spans="1:14" s="7" customFormat="1" ht="15" customHeight="1" x14ac:dyDescent="0.25">
      <c r="A5" s="29" t="s">
        <v>106</v>
      </c>
      <c r="B5" s="10">
        <v>1542</v>
      </c>
      <c r="C5" s="11">
        <v>198</v>
      </c>
      <c r="D5" s="11">
        <v>128</v>
      </c>
      <c r="E5" s="11">
        <v>525</v>
      </c>
      <c r="F5" s="11">
        <v>245</v>
      </c>
      <c r="G5" s="11">
        <v>379</v>
      </c>
      <c r="H5" s="11">
        <v>247</v>
      </c>
      <c r="I5" s="11">
        <v>370</v>
      </c>
      <c r="J5" s="11">
        <v>144</v>
      </c>
      <c r="K5" s="39">
        <v>330</v>
      </c>
      <c r="L5" s="35">
        <v>4108</v>
      </c>
    </row>
    <row r="6" spans="1:14" s="7" customFormat="1" ht="15" customHeight="1" x14ac:dyDescent="0.25">
      <c r="A6" s="30" t="s">
        <v>130</v>
      </c>
      <c r="B6" s="10">
        <v>89214</v>
      </c>
      <c r="C6" s="11">
        <v>3197</v>
      </c>
      <c r="D6" s="11">
        <v>6671</v>
      </c>
      <c r="E6" s="11">
        <v>23679</v>
      </c>
      <c r="F6" s="11">
        <v>15839</v>
      </c>
      <c r="G6" s="11">
        <v>30964</v>
      </c>
      <c r="H6" s="11">
        <v>16672</v>
      </c>
      <c r="I6" s="11">
        <v>19367</v>
      </c>
      <c r="J6" s="11">
        <v>8554</v>
      </c>
      <c r="K6" s="39">
        <v>22885</v>
      </c>
      <c r="L6" s="10">
        <v>237042</v>
      </c>
    </row>
    <row r="7" spans="1:14" s="14" customFormat="1" ht="15" customHeight="1" x14ac:dyDescent="0.25">
      <c r="A7" s="31" t="s">
        <v>107</v>
      </c>
      <c r="B7" s="12">
        <v>409333</v>
      </c>
      <c r="C7" s="13">
        <v>65507</v>
      </c>
      <c r="D7" s="13">
        <v>37037</v>
      </c>
      <c r="E7" s="13">
        <v>142043</v>
      </c>
      <c r="F7" s="13">
        <v>73823</v>
      </c>
      <c r="G7" s="13">
        <v>121339</v>
      </c>
      <c r="H7" s="13">
        <v>73822</v>
      </c>
      <c r="I7" s="13">
        <v>98713</v>
      </c>
      <c r="J7" s="13">
        <v>35528</v>
      </c>
      <c r="K7" s="40">
        <v>83403</v>
      </c>
      <c r="L7" s="12">
        <v>1140548</v>
      </c>
    </row>
    <row r="8" spans="1:14" s="7" customFormat="1" ht="15" customHeight="1" x14ac:dyDescent="0.25">
      <c r="A8" s="30" t="s">
        <v>131</v>
      </c>
      <c r="B8" s="10">
        <v>498547</v>
      </c>
      <c r="C8" s="11">
        <v>68704</v>
      </c>
      <c r="D8" s="11">
        <v>43708</v>
      </c>
      <c r="E8" s="11">
        <v>165722</v>
      </c>
      <c r="F8" s="11">
        <v>89662</v>
      </c>
      <c r="G8" s="11">
        <v>152303</v>
      </c>
      <c r="H8" s="11">
        <v>90494</v>
      </c>
      <c r="I8" s="11">
        <v>118080</v>
      </c>
      <c r="J8" s="11">
        <v>44082</v>
      </c>
      <c r="K8" s="39">
        <v>106288</v>
      </c>
      <c r="L8" s="10">
        <v>1377590</v>
      </c>
    </row>
    <row r="9" spans="1:14" s="7" customFormat="1" ht="15" customHeight="1" x14ac:dyDescent="0.25">
      <c r="A9" s="30" t="s">
        <v>132</v>
      </c>
      <c r="B9" s="10">
        <v>65175</v>
      </c>
      <c r="C9" s="11">
        <v>11732</v>
      </c>
      <c r="D9" s="11">
        <v>5333</v>
      </c>
      <c r="E9" s="11">
        <v>13992</v>
      </c>
      <c r="F9" s="11">
        <v>11309</v>
      </c>
      <c r="G9" s="11">
        <v>17855</v>
      </c>
      <c r="H9" s="11">
        <v>13280</v>
      </c>
      <c r="I9" s="11">
        <v>13925</v>
      </c>
      <c r="J9" s="11">
        <v>7460</v>
      </c>
      <c r="K9" s="39">
        <v>12492</v>
      </c>
      <c r="L9" s="10">
        <v>172553</v>
      </c>
    </row>
    <row r="10" spans="1:14" s="7" customFormat="1" ht="15" customHeight="1" x14ac:dyDescent="0.25">
      <c r="A10" s="30" t="s">
        <v>6</v>
      </c>
      <c r="B10" s="15">
        <v>0.13072990109257501</v>
      </c>
      <c r="C10" s="16">
        <v>0.17076152771308803</v>
      </c>
      <c r="D10" s="16">
        <v>0.12201427656264299</v>
      </c>
      <c r="E10" s="16">
        <v>8.4430552370837908E-2</v>
      </c>
      <c r="F10" s="16">
        <v>0.12612924092703709</v>
      </c>
      <c r="G10" s="16">
        <v>0.11723340971615792</v>
      </c>
      <c r="H10" s="16">
        <v>0.1467500607775101</v>
      </c>
      <c r="I10" s="16">
        <v>0.11792852303523035</v>
      </c>
      <c r="J10" s="16">
        <v>0.1692300712308879</v>
      </c>
      <c r="K10" s="41">
        <v>0.11752973054342918</v>
      </c>
      <c r="L10" s="15">
        <v>0.12525715198281057</v>
      </c>
    </row>
    <row r="11" spans="1:14" s="7" customFormat="1" ht="15" customHeight="1" x14ac:dyDescent="0.25">
      <c r="A11" s="30" t="s">
        <v>133</v>
      </c>
      <c r="B11" s="10">
        <v>52464</v>
      </c>
      <c r="C11" s="11">
        <v>2550</v>
      </c>
      <c r="D11" s="11">
        <v>3288</v>
      </c>
      <c r="E11" s="11">
        <v>15663</v>
      </c>
      <c r="F11" s="11">
        <v>12371</v>
      </c>
      <c r="G11" s="11">
        <v>20084</v>
      </c>
      <c r="H11" s="11">
        <v>12838</v>
      </c>
      <c r="I11" s="11">
        <v>12627</v>
      </c>
      <c r="J11" s="11">
        <v>6064</v>
      </c>
      <c r="K11" s="39">
        <v>16655</v>
      </c>
      <c r="L11" s="36">
        <v>154604</v>
      </c>
      <c r="M11" s="17"/>
    </row>
    <row r="12" spans="1:14" s="7" customFormat="1" ht="15" customHeight="1" x14ac:dyDescent="0.25">
      <c r="A12" s="30" t="s">
        <v>134</v>
      </c>
      <c r="B12" s="10">
        <v>25670</v>
      </c>
      <c r="C12" s="11">
        <v>70</v>
      </c>
      <c r="D12" s="11">
        <v>670</v>
      </c>
      <c r="E12" s="11">
        <v>3126</v>
      </c>
      <c r="F12" s="11">
        <v>1717</v>
      </c>
      <c r="G12" s="11">
        <v>5064</v>
      </c>
      <c r="H12" s="11">
        <v>1778</v>
      </c>
      <c r="I12" s="11">
        <v>2755</v>
      </c>
      <c r="J12" s="11">
        <v>740</v>
      </c>
      <c r="K12" s="39">
        <v>3448</v>
      </c>
      <c r="L12" s="10">
        <v>45038</v>
      </c>
    </row>
    <row r="13" spans="1:14" s="7" customFormat="1" ht="15" customHeight="1" x14ac:dyDescent="0.25">
      <c r="A13" s="30" t="s">
        <v>108</v>
      </c>
      <c r="B13" s="18">
        <v>28.773510883941981</v>
      </c>
      <c r="C13" s="19">
        <v>2.1895527056615576</v>
      </c>
      <c r="D13" s="19">
        <v>10.043471743366812</v>
      </c>
      <c r="E13" s="19">
        <v>13.201571012289371</v>
      </c>
      <c r="F13" s="19">
        <v>10.840330828966476</v>
      </c>
      <c r="G13" s="19">
        <v>16.354476165870043</v>
      </c>
      <c r="H13" s="19">
        <v>10.664587332053744</v>
      </c>
      <c r="I13" s="19">
        <v>14.225228481437497</v>
      </c>
      <c r="J13" s="19">
        <v>8.6509235445405661</v>
      </c>
      <c r="K13" s="42">
        <v>15.066637535503604</v>
      </c>
      <c r="L13" s="18">
        <v>19.000008437323345</v>
      </c>
    </row>
    <row r="14" spans="1:14" s="7" customFormat="1" ht="15" customHeight="1" x14ac:dyDescent="0.25">
      <c r="A14" s="32" t="s">
        <v>135</v>
      </c>
      <c r="B14" s="22">
        <v>1121.4602739726026</v>
      </c>
      <c r="C14" s="23">
        <v>179.47123287671232</v>
      </c>
      <c r="D14" s="23">
        <v>101.47123287671234</v>
      </c>
      <c r="E14" s="23">
        <v>389.15890410958906</v>
      </c>
      <c r="F14" s="23">
        <v>202.25479452054793</v>
      </c>
      <c r="G14" s="23">
        <v>332.43561643835619</v>
      </c>
      <c r="H14" s="23">
        <v>202.25205479452055</v>
      </c>
      <c r="I14" s="23">
        <v>270.44657534246574</v>
      </c>
      <c r="J14" s="23">
        <v>97.336986301369862</v>
      </c>
      <c r="K14" s="44">
        <v>228.50136986301371</v>
      </c>
      <c r="L14" s="22">
        <v>3124.7890410958903</v>
      </c>
    </row>
    <row r="15" spans="1:14" s="7" customFormat="1" ht="15" customHeight="1" x14ac:dyDescent="0.25">
      <c r="A15" s="32" t="s">
        <v>136</v>
      </c>
      <c r="B15" s="18">
        <v>72.727644226498228</v>
      </c>
      <c r="C15" s="19">
        <v>90.642036806420364</v>
      </c>
      <c r="D15" s="19">
        <v>79.274400684931507</v>
      </c>
      <c r="E15" s="19">
        <v>74.125505544683634</v>
      </c>
      <c r="F15" s="19">
        <v>82.552977355325694</v>
      </c>
      <c r="G15" s="19">
        <v>87.713882965265483</v>
      </c>
      <c r="H15" s="19">
        <v>81.883422993733021</v>
      </c>
      <c r="I15" s="19">
        <v>73.093669011477232</v>
      </c>
      <c r="J15" s="19">
        <v>67.595129375951288</v>
      </c>
      <c r="K15" s="42">
        <v>69.24283935242839</v>
      </c>
      <c r="L15" s="18">
        <v>76.065945498926254</v>
      </c>
    </row>
    <row r="16" spans="1:14" s="7" customFormat="1" ht="15" customHeight="1" x14ac:dyDescent="0.25">
      <c r="A16" s="32" t="s">
        <v>137</v>
      </c>
      <c r="B16" s="18">
        <v>77.288524065881347</v>
      </c>
      <c r="C16" s="19">
        <v>90.738895807388957</v>
      </c>
      <c r="D16" s="19">
        <v>80.708476027397253</v>
      </c>
      <c r="E16" s="19">
        <v>75.756816699282453</v>
      </c>
      <c r="F16" s="19">
        <v>84.473022085546546</v>
      </c>
      <c r="G16" s="19">
        <v>91.37456175226805</v>
      </c>
      <c r="H16" s="19">
        <v>83.855582053130718</v>
      </c>
      <c r="I16" s="19">
        <v>75.133654202147355</v>
      </c>
      <c r="J16" s="19">
        <v>69.00304414003044</v>
      </c>
      <c r="K16" s="42">
        <v>72.105437941054376</v>
      </c>
      <c r="L16" s="18">
        <v>79.069640260900883</v>
      </c>
    </row>
    <row r="17" spans="1:12" s="7" customFormat="1" ht="15" customHeight="1" x14ac:dyDescent="0.25">
      <c r="A17" s="32" t="s">
        <v>109</v>
      </c>
      <c r="B17" s="22">
        <v>4.5882148541708698</v>
      </c>
      <c r="C17" s="23">
        <v>20.490147012824522</v>
      </c>
      <c r="D17" s="23">
        <v>5.5519412381951732</v>
      </c>
      <c r="E17" s="23">
        <v>5.9986908230921916</v>
      </c>
      <c r="F17" s="23">
        <v>4.6608371740640191</v>
      </c>
      <c r="G17" s="23">
        <v>3.9187120527063688</v>
      </c>
      <c r="H17" s="23">
        <v>4.4279030710172744</v>
      </c>
      <c r="I17" s="23">
        <v>5.0969690711003253</v>
      </c>
      <c r="J17" s="23">
        <v>4.15337853635726</v>
      </c>
      <c r="K17" s="44">
        <v>3.644439589250601</v>
      </c>
      <c r="L17" s="22">
        <v>4.8115861324153526</v>
      </c>
    </row>
    <row r="18" spans="1:12" s="7" customFormat="1" ht="15" customHeight="1" x14ac:dyDescent="0.25">
      <c r="A18" s="30" t="s">
        <v>110</v>
      </c>
      <c r="B18" s="20">
        <v>1003427</v>
      </c>
      <c r="C18" s="21">
        <v>4706</v>
      </c>
      <c r="D18" s="21">
        <v>5089</v>
      </c>
      <c r="E18" s="21">
        <v>154399</v>
      </c>
      <c r="F18" s="21">
        <v>123373</v>
      </c>
      <c r="G18" s="21">
        <v>184205</v>
      </c>
      <c r="H18" s="21">
        <v>135542</v>
      </c>
      <c r="I18" s="21">
        <v>129000</v>
      </c>
      <c r="J18" s="21">
        <v>82664</v>
      </c>
      <c r="K18" s="43">
        <v>149992</v>
      </c>
      <c r="L18" s="10">
        <v>1972397</v>
      </c>
    </row>
    <row r="19" spans="1:12" s="7" customFormat="1" ht="15" customHeight="1" x14ac:dyDescent="0.25">
      <c r="A19" s="32" t="s">
        <v>111</v>
      </c>
      <c r="B19" s="10">
        <v>574450</v>
      </c>
      <c r="C19" s="11">
        <v>77966</v>
      </c>
      <c r="D19" s="11">
        <v>37436</v>
      </c>
      <c r="E19" s="11">
        <v>95699</v>
      </c>
      <c r="F19" s="11">
        <v>72291</v>
      </c>
      <c r="G19" s="11">
        <v>131576</v>
      </c>
      <c r="H19" s="11">
        <v>74424</v>
      </c>
      <c r="I19" s="11">
        <v>72873</v>
      </c>
      <c r="J19" s="11">
        <v>30465</v>
      </c>
      <c r="K19" s="39">
        <v>132505</v>
      </c>
      <c r="L19" s="10">
        <v>1299685</v>
      </c>
    </row>
    <row r="20" spans="1:12" s="7" customFormat="1" ht="15" customHeight="1" x14ac:dyDescent="0.25">
      <c r="A20" s="32" t="s">
        <v>138</v>
      </c>
      <c r="B20" s="10">
        <v>494501</v>
      </c>
      <c r="C20" s="11">
        <v>2750</v>
      </c>
      <c r="D20" s="11">
        <v>3070</v>
      </c>
      <c r="E20" s="11">
        <v>73958</v>
      </c>
      <c r="F20" s="11">
        <v>61948</v>
      </c>
      <c r="G20" s="11">
        <v>88374</v>
      </c>
      <c r="H20" s="11">
        <v>65614</v>
      </c>
      <c r="I20" s="11">
        <v>51463</v>
      </c>
      <c r="J20" s="11">
        <v>37022</v>
      </c>
      <c r="K20" s="39">
        <v>82601</v>
      </c>
      <c r="L20" s="10">
        <v>961301</v>
      </c>
    </row>
    <row r="21" spans="1:12" s="7" customFormat="1" ht="15" customHeight="1" x14ac:dyDescent="0.25">
      <c r="A21" s="32" t="s">
        <v>112</v>
      </c>
      <c r="B21" s="79">
        <v>5336.9100000000162</v>
      </c>
      <c r="C21" s="80">
        <v>299.29000000000008</v>
      </c>
      <c r="D21" s="80">
        <v>219.39999999999998</v>
      </c>
      <c r="E21" s="80">
        <v>910.56000000000006</v>
      </c>
      <c r="F21" s="80">
        <v>459.67999999999984</v>
      </c>
      <c r="G21" s="80">
        <v>831.9</v>
      </c>
      <c r="H21" s="80">
        <v>500.73999999999995</v>
      </c>
      <c r="I21" s="80">
        <v>616.7399999999999</v>
      </c>
      <c r="J21" s="80">
        <v>297.20999999999992</v>
      </c>
      <c r="K21" s="81">
        <v>546.16000000000031</v>
      </c>
      <c r="L21" s="22">
        <v>10018.590000000017</v>
      </c>
    </row>
    <row r="22" spans="1:12" s="7" customFormat="1" ht="15" customHeight="1" x14ac:dyDescent="0.25">
      <c r="A22" s="32" t="s">
        <v>20</v>
      </c>
      <c r="B22" s="10">
        <v>481809685</v>
      </c>
      <c r="C22" s="11">
        <v>23822998</v>
      </c>
      <c r="D22" s="11">
        <v>20805067</v>
      </c>
      <c r="E22" s="11">
        <v>84797458</v>
      </c>
      <c r="F22" s="11">
        <v>40254625</v>
      </c>
      <c r="G22" s="11">
        <v>71552850</v>
      </c>
      <c r="H22" s="11">
        <v>44593642</v>
      </c>
      <c r="I22" s="11">
        <v>51370207</v>
      </c>
      <c r="J22" s="11">
        <v>27570193</v>
      </c>
      <c r="K22" s="39">
        <v>54876312</v>
      </c>
      <c r="L22" s="20">
        <v>901453037</v>
      </c>
    </row>
    <row r="23" spans="1:12" s="7" customFormat="1" ht="15" customHeight="1" x14ac:dyDescent="0.25">
      <c r="A23" s="32" t="s">
        <v>113</v>
      </c>
      <c r="B23" s="22">
        <v>307276.58482142858</v>
      </c>
      <c r="C23" s="23">
        <v>119114.99</v>
      </c>
      <c r="D23" s="23">
        <v>126860.16463414633</v>
      </c>
      <c r="E23" s="23">
        <v>157909.60521415269</v>
      </c>
      <c r="F23" s="23">
        <v>168429.39330543933</v>
      </c>
      <c r="G23" s="23">
        <v>188296.97368421053</v>
      </c>
      <c r="H23" s="23">
        <v>180541.06072874495</v>
      </c>
      <c r="I23" s="23">
        <v>131381.60358056266</v>
      </c>
      <c r="J23" s="23">
        <v>191459.67361111112</v>
      </c>
      <c r="K23" s="44">
        <v>169371.33333333334</v>
      </c>
      <c r="L23" s="79">
        <v>214938.73080591322</v>
      </c>
    </row>
    <row r="24" spans="1:12" s="7" customFormat="1" ht="15" customHeight="1" x14ac:dyDescent="0.25">
      <c r="A24" s="32" t="s">
        <v>114</v>
      </c>
      <c r="B24" s="22">
        <v>312457.64267185476</v>
      </c>
      <c r="C24" s="23">
        <v>120318.17171717172</v>
      </c>
      <c r="D24" s="23">
        <v>162539.5859375</v>
      </c>
      <c r="E24" s="23">
        <v>161518.96761904762</v>
      </c>
      <c r="F24" s="23">
        <v>164304.5918367347</v>
      </c>
      <c r="G24" s="23">
        <v>188793.7994722955</v>
      </c>
      <c r="H24" s="23">
        <v>180541.06072874495</v>
      </c>
      <c r="I24" s="23">
        <v>138838.39729729728</v>
      </c>
      <c r="J24" s="23">
        <v>191459.67361111112</v>
      </c>
      <c r="K24" s="44">
        <v>166291.85454545455</v>
      </c>
      <c r="L24" s="22">
        <v>219438.4218597858</v>
      </c>
    </row>
    <row r="25" spans="1:12" s="7" customFormat="1" ht="15" customHeight="1" x14ac:dyDescent="0.25">
      <c r="A25" s="32" t="s">
        <v>115</v>
      </c>
      <c r="B25" s="22">
        <v>966.42780921357462</v>
      </c>
      <c r="C25" s="23">
        <v>346.74834070796459</v>
      </c>
      <c r="D25" s="23">
        <v>476.0013498673012</v>
      </c>
      <c r="E25" s="23">
        <v>511.68497845789938</v>
      </c>
      <c r="F25" s="23">
        <v>448.95970422252458</v>
      </c>
      <c r="G25" s="23">
        <v>469.80591321247778</v>
      </c>
      <c r="H25" s="23">
        <v>492.78009591796143</v>
      </c>
      <c r="I25" s="23">
        <v>435.04579098915991</v>
      </c>
      <c r="J25" s="23">
        <v>625.42972188194733</v>
      </c>
      <c r="K25" s="44">
        <v>516.29828390787293</v>
      </c>
      <c r="L25" s="79">
        <v>654.36961432646865</v>
      </c>
    </row>
    <row r="26" spans="1:12" s="7" customFormat="1" ht="15" customHeight="1" x14ac:dyDescent="0.25">
      <c r="A26" s="32" t="s">
        <v>116</v>
      </c>
      <c r="B26" s="22">
        <v>1177.0604495606267</v>
      </c>
      <c r="C26" s="23">
        <v>363.6710275237761</v>
      </c>
      <c r="D26" s="23">
        <v>561.73737073737072</v>
      </c>
      <c r="E26" s="23">
        <v>596.9844202107812</v>
      </c>
      <c r="F26" s="23">
        <v>545.28568332362545</v>
      </c>
      <c r="G26" s="23">
        <v>589.69375056659442</v>
      </c>
      <c r="H26" s="23">
        <v>604.06981658584164</v>
      </c>
      <c r="I26" s="23">
        <v>520.3996130195618</v>
      </c>
      <c r="J26" s="23">
        <v>776.01308826840807</v>
      </c>
      <c r="K26" s="44">
        <v>657.9656846876012</v>
      </c>
      <c r="L26" s="22">
        <v>790.36834661934438</v>
      </c>
    </row>
    <row r="27" spans="1:12" s="7" customFormat="1" ht="15" customHeight="1" x14ac:dyDescent="0.25">
      <c r="A27" s="32" t="s">
        <v>76</v>
      </c>
      <c r="B27" s="20">
        <v>286113550</v>
      </c>
      <c r="C27" s="21">
        <v>15901394</v>
      </c>
      <c r="D27" s="21">
        <v>12481140</v>
      </c>
      <c r="E27" s="21">
        <v>51498581</v>
      </c>
      <c r="F27" s="21">
        <v>25728875</v>
      </c>
      <c r="G27" s="21">
        <v>48007488</v>
      </c>
      <c r="H27" s="21">
        <v>28571985</v>
      </c>
      <c r="I27" s="21">
        <v>35081431</v>
      </c>
      <c r="J27" s="21">
        <v>17004120</v>
      </c>
      <c r="K27" s="43">
        <v>31311840</v>
      </c>
      <c r="L27" s="20">
        <v>551700404</v>
      </c>
    </row>
    <row r="28" spans="1:12" s="7" customFormat="1" ht="15" customHeight="1" x14ac:dyDescent="0.25">
      <c r="A28" s="32" t="s">
        <v>77</v>
      </c>
      <c r="B28" s="22">
        <v>53610.338191949857</v>
      </c>
      <c r="C28" s="23">
        <v>53130.388586320943</v>
      </c>
      <c r="D28" s="23">
        <v>56887.602552415687</v>
      </c>
      <c r="E28" s="23">
        <v>56557.04291864347</v>
      </c>
      <c r="F28" s="23">
        <v>55971.27349460496</v>
      </c>
      <c r="G28" s="23">
        <v>57708.243779300399</v>
      </c>
      <c r="H28" s="23">
        <v>57059.521907576789</v>
      </c>
      <c r="I28" s="23">
        <v>56882.042676006109</v>
      </c>
      <c r="J28" s="23">
        <v>57212.476027051598</v>
      </c>
      <c r="K28" s="44">
        <v>57330.892046286768</v>
      </c>
      <c r="L28" s="79">
        <v>55067.669602209404</v>
      </c>
    </row>
    <row r="29" spans="1:12" s="7" customFormat="1" ht="15" customHeight="1" x14ac:dyDescent="0.25">
      <c r="A29" s="32" t="s">
        <v>117</v>
      </c>
      <c r="B29" s="20">
        <v>325551258</v>
      </c>
      <c r="C29" s="21">
        <v>21216968</v>
      </c>
      <c r="D29" s="21">
        <v>14002444</v>
      </c>
      <c r="E29" s="21">
        <v>64602225</v>
      </c>
      <c r="F29" s="21">
        <v>37327531</v>
      </c>
      <c r="G29" s="21">
        <v>68661929</v>
      </c>
      <c r="H29" s="21">
        <v>41619236</v>
      </c>
      <c r="I29" s="21">
        <v>48167842</v>
      </c>
      <c r="J29" s="21">
        <v>18273279</v>
      </c>
      <c r="K29" s="43">
        <v>52287518</v>
      </c>
      <c r="L29" s="20">
        <v>691710230</v>
      </c>
    </row>
    <row r="30" spans="1:12" s="7" customFormat="1" ht="15" customHeight="1" x14ac:dyDescent="0.25">
      <c r="A30" s="32" t="s">
        <v>118</v>
      </c>
      <c r="B30" s="22">
        <v>795.32131052223986</v>
      </c>
      <c r="C30" s="23">
        <v>323.88856152777566</v>
      </c>
      <c r="D30" s="23">
        <v>378.06636606636607</v>
      </c>
      <c r="E30" s="23">
        <v>454.80752307399871</v>
      </c>
      <c r="F30" s="23">
        <v>505.63552009536323</v>
      </c>
      <c r="G30" s="23">
        <v>565.8685913020546</v>
      </c>
      <c r="H30" s="23">
        <v>563.77822329386902</v>
      </c>
      <c r="I30" s="23">
        <v>487.95844518959001</v>
      </c>
      <c r="J30" s="23">
        <v>514.3345811754109</v>
      </c>
      <c r="K30" s="44">
        <v>626.92610577557161</v>
      </c>
      <c r="L30" s="22">
        <v>606.47182757762062</v>
      </c>
    </row>
    <row r="31" spans="1:12" s="7" customFormat="1" ht="15" customHeight="1" x14ac:dyDescent="0.25">
      <c r="A31" s="33" t="s">
        <v>119</v>
      </c>
      <c r="B31" s="82">
        <v>3649.1050507767841</v>
      </c>
      <c r="C31" s="83">
        <v>6636.5242414763843</v>
      </c>
      <c r="D31" s="83">
        <v>2099.0022485384502</v>
      </c>
      <c r="E31" s="83">
        <v>2728.2497149372862</v>
      </c>
      <c r="F31" s="83">
        <v>2356.6848285876636</v>
      </c>
      <c r="G31" s="83">
        <v>2217.4760689833356</v>
      </c>
      <c r="H31" s="83">
        <v>2496.3553262955852</v>
      </c>
      <c r="I31" s="83">
        <v>2487.1091031135438</v>
      </c>
      <c r="J31" s="83">
        <v>2136.2262099602526</v>
      </c>
      <c r="K31" s="84">
        <v>2284.794319423203</v>
      </c>
      <c r="L31" s="82">
        <v>2918.0914352730738</v>
      </c>
    </row>
    <row r="32" spans="1:12" s="7" customFormat="1" ht="8.2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s="7" customFormat="1" ht="12.75" customHeight="1" x14ac:dyDescent="0.25">
      <c r="A33" s="25" t="s">
        <v>147</v>
      </c>
      <c r="B33" s="24"/>
      <c r="C33" s="24"/>
      <c r="D33" s="24"/>
      <c r="E33" s="24"/>
      <c r="G33" s="25" t="s">
        <v>122</v>
      </c>
      <c r="H33" s="24"/>
      <c r="I33" s="24"/>
      <c r="J33" s="24"/>
      <c r="K33" s="24"/>
      <c r="L33" s="24"/>
    </row>
    <row r="34" spans="1:12" s="7" customFormat="1" ht="12.75" customHeight="1" x14ac:dyDescent="0.25">
      <c r="A34" s="25" t="s">
        <v>148</v>
      </c>
      <c r="B34" s="24"/>
      <c r="C34" s="24"/>
      <c r="D34" s="24"/>
      <c r="E34" s="24"/>
      <c r="G34" s="25" t="s">
        <v>124</v>
      </c>
      <c r="H34" s="24"/>
      <c r="I34" s="24"/>
      <c r="J34" s="24"/>
      <c r="K34" s="24"/>
      <c r="L34" s="24"/>
    </row>
    <row r="35" spans="1:12" s="7" customFormat="1" ht="12.75" customHeight="1" x14ac:dyDescent="0.25">
      <c r="A35" s="25" t="s">
        <v>215</v>
      </c>
      <c r="B35" s="24"/>
      <c r="C35" s="24"/>
      <c r="D35" s="24"/>
      <c r="E35" s="24"/>
      <c r="G35" s="25" t="s">
        <v>125</v>
      </c>
      <c r="H35" s="24"/>
      <c r="I35" s="24"/>
      <c r="J35" s="24"/>
      <c r="K35" s="24"/>
      <c r="L35" s="24"/>
    </row>
    <row r="36" spans="1:12" s="7" customFormat="1" ht="12.75" customHeight="1" x14ac:dyDescent="0.25">
      <c r="A36" s="25" t="s">
        <v>126</v>
      </c>
      <c r="B36" s="24"/>
      <c r="C36" s="24"/>
      <c r="D36" s="24"/>
      <c r="E36" s="24"/>
      <c r="G36" s="25" t="s">
        <v>149</v>
      </c>
      <c r="H36" s="24"/>
      <c r="I36" s="24"/>
      <c r="J36" s="24"/>
      <c r="K36" s="24"/>
      <c r="L36" s="24"/>
    </row>
    <row r="37" spans="1:12" s="7" customFormat="1" ht="12.75" customHeight="1" x14ac:dyDescent="0.25">
      <c r="A37" s="25" t="s">
        <v>128</v>
      </c>
      <c r="B37" s="24"/>
      <c r="C37" s="24"/>
      <c r="D37" s="24"/>
      <c r="E37" s="24"/>
      <c r="G37" s="25" t="s">
        <v>150</v>
      </c>
      <c r="H37" s="24"/>
      <c r="I37" s="24"/>
      <c r="J37" s="24"/>
      <c r="K37" s="24"/>
      <c r="L37" s="24"/>
    </row>
    <row r="38" spans="1:12" s="7" customFormat="1" ht="7.5" customHeight="1" x14ac:dyDescent="0.25">
      <c r="A38" s="25"/>
      <c r="B38" s="24"/>
      <c r="C38" s="24"/>
      <c r="D38" s="24"/>
      <c r="E38" s="24"/>
      <c r="G38" s="25"/>
      <c r="H38" s="24"/>
      <c r="I38" s="24"/>
      <c r="J38" s="24"/>
      <c r="K38" s="24"/>
      <c r="L38" s="24"/>
    </row>
    <row r="39" spans="1:12" s="7" customFormat="1" ht="11.25" x14ac:dyDescent="0.25">
      <c r="A39" s="26" t="s">
        <v>151</v>
      </c>
    </row>
    <row r="42" spans="1:12" x14ac:dyDescent="0.25">
      <c r="A42" s="4"/>
    </row>
  </sheetData>
  <mergeCells count="1">
    <mergeCell ref="A1:L1"/>
  </mergeCells>
  <pageMargins left="0.7" right="0.7" top="0.78740157499999996" bottom="0.78740157499999996" header="0.3" footer="0.3"/>
  <pageSetup paperSize="9" scale="8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M38"/>
  <sheetViews>
    <sheetView showGridLines="0" zoomScale="110" zoomScaleNormal="110" workbookViewId="0">
      <selection sqref="A1:M1"/>
    </sheetView>
  </sheetViews>
  <sheetFormatPr baseColWidth="10" defaultRowHeight="12.75" x14ac:dyDescent="0.25"/>
  <cols>
    <col min="1" max="1" width="25.42578125" style="49" customWidth="1"/>
    <col min="2" max="13" width="11.7109375" style="49" customWidth="1"/>
    <col min="14" max="16384" width="11.42578125" style="49"/>
  </cols>
  <sheetData>
    <row r="1" spans="1:13" ht="19.5" customHeight="1" x14ac:dyDescent="0.25">
      <c r="A1" s="103" t="s">
        <v>102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</row>
    <row r="2" spans="1:13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3" ht="22.5" x14ac:dyDescent="0.25">
      <c r="A3" s="51"/>
      <c r="B3" s="52" t="s">
        <v>103</v>
      </c>
      <c r="C3" s="53" t="s">
        <v>45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104</v>
      </c>
      <c r="J3" s="53" t="s">
        <v>51</v>
      </c>
      <c r="K3" s="53" t="s">
        <v>52</v>
      </c>
      <c r="L3" s="55" t="s">
        <v>54</v>
      </c>
      <c r="M3" s="52" t="s">
        <v>95</v>
      </c>
    </row>
    <row r="4" spans="1:13" s="7" customFormat="1" ht="15" customHeight="1" x14ac:dyDescent="0.25">
      <c r="A4" s="28" t="s">
        <v>105</v>
      </c>
      <c r="B4" s="8">
        <v>1604</v>
      </c>
      <c r="C4" s="9">
        <v>200</v>
      </c>
      <c r="D4" s="9">
        <v>164</v>
      </c>
      <c r="E4" s="9">
        <v>261</v>
      </c>
      <c r="F4" s="9">
        <v>276</v>
      </c>
      <c r="G4" s="9">
        <v>239</v>
      </c>
      <c r="H4" s="9">
        <v>380</v>
      </c>
      <c r="I4" s="9">
        <v>247</v>
      </c>
      <c r="J4" s="9">
        <v>383</v>
      </c>
      <c r="K4" s="9">
        <v>144</v>
      </c>
      <c r="L4" s="38">
        <v>324</v>
      </c>
      <c r="M4" s="9">
        <v>4222</v>
      </c>
    </row>
    <row r="5" spans="1:13" s="7" customFormat="1" ht="15" customHeight="1" x14ac:dyDescent="0.25">
      <c r="A5" s="30" t="s">
        <v>106</v>
      </c>
      <c r="B5" s="10">
        <v>1525</v>
      </c>
      <c r="C5" s="11">
        <v>195</v>
      </c>
      <c r="D5" s="11">
        <v>132</v>
      </c>
      <c r="E5" s="11">
        <v>248</v>
      </c>
      <c r="F5" s="11">
        <v>276</v>
      </c>
      <c r="G5" s="11">
        <v>234</v>
      </c>
      <c r="H5" s="11">
        <v>379</v>
      </c>
      <c r="I5" s="11">
        <v>247</v>
      </c>
      <c r="J5" s="11">
        <v>362</v>
      </c>
      <c r="K5" s="11">
        <v>144</v>
      </c>
      <c r="L5" s="39">
        <v>330</v>
      </c>
      <c r="M5" s="11">
        <v>4072</v>
      </c>
    </row>
    <row r="6" spans="1:13" s="7" customFormat="1" ht="15" customHeight="1" x14ac:dyDescent="0.25">
      <c r="A6" s="30" t="s">
        <v>130</v>
      </c>
      <c r="B6" s="10">
        <v>89707</v>
      </c>
      <c r="C6" s="11">
        <v>3055</v>
      </c>
      <c r="D6" s="11">
        <v>6965</v>
      </c>
      <c r="E6" s="11">
        <v>4823</v>
      </c>
      <c r="F6" s="11">
        <v>19520</v>
      </c>
      <c r="G6" s="11">
        <v>15486</v>
      </c>
      <c r="H6" s="11">
        <v>30277</v>
      </c>
      <c r="I6" s="11">
        <v>16647</v>
      </c>
      <c r="J6" s="11">
        <v>19161</v>
      </c>
      <c r="K6" s="11">
        <v>8866</v>
      </c>
      <c r="L6" s="39">
        <v>22637</v>
      </c>
      <c r="M6" s="11">
        <v>237144</v>
      </c>
    </row>
    <row r="7" spans="1:13" s="14" customFormat="1" ht="15" customHeight="1" x14ac:dyDescent="0.25">
      <c r="A7" s="31" t="s">
        <v>107</v>
      </c>
      <c r="B7" s="12">
        <v>417089</v>
      </c>
      <c r="C7" s="13">
        <v>64532</v>
      </c>
      <c r="D7" s="13">
        <v>38677</v>
      </c>
      <c r="E7" s="13">
        <v>81359</v>
      </c>
      <c r="F7" s="13">
        <v>78042</v>
      </c>
      <c r="G7" s="13">
        <v>73858</v>
      </c>
      <c r="H7" s="13">
        <v>120601</v>
      </c>
      <c r="I7" s="13">
        <v>74752</v>
      </c>
      <c r="J7" s="13">
        <v>99204</v>
      </c>
      <c r="K7" s="13">
        <v>38515</v>
      </c>
      <c r="L7" s="40">
        <v>84395</v>
      </c>
      <c r="M7" s="13">
        <v>1171024</v>
      </c>
    </row>
    <row r="8" spans="1:13" s="7" customFormat="1" ht="15" customHeight="1" x14ac:dyDescent="0.25">
      <c r="A8" s="30" t="s">
        <v>131</v>
      </c>
      <c r="B8" s="10">
        <v>506796</v>
      </c>
      <c r="C8" s="11">
        <v>67587</v>
      </c>
      <c r="D8" s="11">
        <v>45642</v>
      </c>
      <c r="E8" s="11">
        <v>86182</v>
      </c>
      <c r="F8" s="11">
        <v>97562</v>
      </c>
      <c r="G8" s="11">
        <v>89344</v>
      </c>
      <c r="H8" s="11">
        <v>150878</v>
      </c>
      <c r="I8" s="11">
        <v>91399</v>
      </c>
      <c r="J8" s="11">
        <v>118365</v>
      </c>
      <c r="K8" s="11">
        <v>47381</v>
      </c>
      <c r="L8" s="39">
        <v>107032</v>
      </c>
      <c r="M8" s="11">
        <v>1408168</v>
      </c>
    </row>
    <row r="9" spans="1:13" s="7" customFormat="1" ht="15" customHeight="1" x14ac:dyDescent="0.25">
      <c r="A9" s="30" t="s">
        <v>132</v>
      </c>
      <c r="B9" s="10">
        <v>64805</v>
      </c>
      <c r="C9" s="11">
        <v>11789</v>
      </c>
      <c r="D9" s="11">
        <v>5710</v>
      </c>
      <c r="E9" s="11">
        <v>530</v>
      </c>
      <c r="F9" s="11">
        <v>16539</v>
      </c>
      <c r="G9" s="11">
        <v>10399</v>
      </c>
      <c r="H9" s="11">
        <v>18990</v>
      </c>
      <c r="I9" s="11">
        <v>12900</v>
      </c>
      <c r="J9" s="11">
        <v>13788</v>
      </c>
      <c r="K9" s="11">
        <v>8151</v>
      </c>
      <c r="L9" s="39">
        <v>12053</v>
      </c>
      <c r="M9" s="11">
        <f>SUM(B9:L9)</f>
        <v>175654</v>
      </c>
    </row>
    <row r="10" spans="1:13" s="7" customFormat="1" ht="15" customHeight="1" x14ac:dyDescent="0.25">
      <c r="A10" s="30" t="s">
        <v>6</v>
      </c>
      <c r="B10" s="15">
        <f>SUM(B9/B8)</f>
        <v>0.12787196426175423</v>
      </c>
      <c r="C10" s="16">
        <f>SUM(C9/C8)</f>
        <v>0.1744270347847959</v>
      </c>
      <c r="D10" s="16">
        <f>SUM(D9/D8)</f>
        <v>0.12510407081197142</v>
      </c>
      <c r="E10" s="16">
        <f t="shared" ref="E10:L10" si="0">SUM(E9/E8)</f>
        <v>6.1497760553247778E-3</v>
      </c>
      <c r="F10" s="16">
        <f t="shared" si="0"/>
        <v>0.16952297000881492</v>
      </c>
      <c r="G10" s="16">
        <f t="shared" si="0"/>
        <v>0.11639281876790832</v>
      </c>
      <c r="H10" s="16">
        <f t="shared" si="0"/>
        <v>0.12586328026617533</v>
      </c>
      <c r="I10" s="16">
        <f t="shared" si="0"/>
        <v>0.14113939977461459</v>
      </c>
      <c r="J10" s="16">
        <f t="shared" si="0"/>
        <v>0.11648713724496261</v>
      </c>
      <c r="K10" s="16">
        <f t="shared" si="0"/>
        <v>0.1720309828834343</v>
      </c>
      <c r="L10" s="41">
        <f t="shared" si="0"/>
        <v>0.11261118170266836</v>
      </c>
      <c r="M10" s="16">
        <f>SUM(M9/M8)</f>
        <v>0.12473937768788951</v>
      </c>
    </row>
    <row r="11" spans="1:13" s="7" customFormat="1" ht="15" customHeight="1" x14ac:dyDescent="0.25">
      <c r="A11" s="30" t="s">
        <v>133</v>
      </c>
      <c r="B11" s="10">
        <v>52180</v>
      </c>
      <c r="C11" s="11">
        <v>2464</v>
      </c>
      <c r="D11" s="11">
        <v>3190</v>
      </c>
      <c r="E11" s="11">
        <v>2683</v>
      </c>
      <c r="F11" s="11">
        <v>13762</v>
      </c>
      <c r="G11" s="11">
        <v>11981</v>
      </c>
      <c r="H11" s="11">
        <v>19686</v>
      </c>
      <c r="I11" s="11">
        <v>12737</v>
      </c>
      <c r="J11" s="11">
        <v>12421</v>
      </c>
      <c r="K11" s="11">
        <v>6162</v>
      </c>
      <c r="L11" s="39">
        <v>16412</v>
      </c>
      <c r="M11" s="11">
        <v>153678</v>
      </c>
    </row>
    <row r="12" spans="1:13" s="7" customFormat="1" ht="15" customHeight="1" x14ac:dyDescent="0.25">
      <c r="A12" s="30" t="s">
        <v>134</v>
      </c>
      <c r="B12" s="10">
        <v>24980</v>
      </c>
      <c r="C12" s="11">
        <v>19</v>
      </c>
      <c r="D12" s="11">
        <v>866</v>
      </c>
      <c r="E12" s="11">
        <v>243</v>
      </c>
      <c r="F12" s="11">
        <v>3086</v>
      </c>
      <c r="G12" s="11">
        <v>1907</v>
      </c>
      <c r="H12" s="11">
        <v>4434</v>
      </c>
      <c r="I12" s="11">
        <v>1747</v>
      </c>
      <c r="J12" s="11">
        <v>2630</v>
      </c>
      <c r="K12" s="11">
        <v>846</v>
      </c>
      <c r="L12" s="39">
        <v>3002</v>
      </c>
      <c r="M12" s="11">
        <v>43760</v>
      </c>
    </row>
    <row r="13" spans="1:13" s="7" customFormat="1" ht="15" customHeight="1" x14ac:dyDescent="0.25">
      <c r="A13" s="30" t="s">
        <v>108</v>
      </c>
      <c r="B13" s="18">
        <v>27.846210440656805</v>
      </c>
      <c r="C13" s="19">
        <v>0.62193126022913259</v>
      </c>
      <c r="D13" s="19">
        <v>12.433596554199569</v>
      </c>
      <c r="E13" s="19">
        <v>5.038357868546548</v>
      </c>
      <c r="F13" s="19">
        <v>15.809426229508198</v>
      </c>
      <c r="G13" s="19">
        <v>12.31434844375565</v>
      </c>
      <c r="H13" s="19">
        <v>14.644779865904813</v>
      </c>
      <c r="I13" s="19">
        <v>10.494383372379408</v>
      </c>
      <c r="J13" s="19">
        <v>13.725797192213349</v>
      </c>
      <c r="K13" s="19">
        <v>9.5420708323934136</v>
      </c>
      <c r="L13" s="42">
        <v>13.261474577019923</v>
      </c>
      <c r="M13" s="19">
        <v>18.452923118442804</v>
      </c>
    </row>
    <row r="14" spans="1:13" s="7" customFormat="1" ht="15" customHeight="1" x14ac:dyDescent="0.25">
      <c r="A14" s="32" t="s">
        <v>135</v>
      </c>
      <c r="B14" s="22">
        <v>1142.7095890410958</v>
      </c>
      <c r="C14" s="23">
        <v>176.8</v>
      </c>
      <c r="D14" s="23">
        <v>105.96438356164384</v>
      </c>
      <c r="E14" s="23">
        <v>222.90136986301371</v>
      </c>
      <c r="F14" s="23">
        <v>213.813698630137</v>
      </c>
      <c r="G14" s="23">
        <v>202.35068493150686</v>
      </c>
      <c r="H14" s="23">
        <v>330.41369863013699</v>
      </c>
      <c r="I14" s="23">
        <v>204.8</v>
      </c>
      <c r="J14" s="23">
        <v>271.79178082191783</v>
      </c>
      <c r="K14" s="23">
        <v>105.52054794520548</v>
      </c>
      <c r="L14" s="44">
        <v>231.21917808219177</v>
      </c>
      <c r="M14" s="23">
        <v>3208.2849315068493</v>
      </c>
    </row>
    <row r="15" spans="1:13" s="7" customFormat="1" ht="15" customHeight="1" x14ac:dyDescent="0.25">
      <c r="A15" s="32" t="s">
        <v>136</v>
      </c>
      <c r="B15" s="18">
        <v>74.931776330563665</v>
      </c>
      <c r="C15" s="19">
        <v>90.666666666666671</v>
      </c>
      <c r="D15" s="19">
        <v>80.276048152760481</v>
      </c>
      <c r="E15" s="19">
        <v>89.879584622182946</v>
      </c>
      <c r="F15" s="19">
        <v>77.468731387730799</v>
      </c>
      <c r="G15" s="19">
        <v>86.474651680131132</v>
      </c>
      <c r="H15" s="19">
        <v>87.180395416922693</v>
      </c>
      <c r="I15" s="19">
        <v>82.914979757085021</v>
      </c>
      <c r="J15" s="19">
        <v>75.080602436993871</v>
      </c>
      <c r="K15" s="19">
        <v>73.278158295281585</v>
      </c>
      <c r="L15" s="42">
        <v>70.066417600664181</v>
      </c>
      <c r="M15" s="19">
        <v>78.788922679441285</v>
      </c>
    </row>
    <row r="16" spans="1:13" s="7" customFormat="1" ht="15" customHeight="1" x14ac:dyDescent="0.25">
      <c r="A16" s="32" t="s">
        <v>137</v>
      </c>
      <c r="B16" s="18">
        <v>79.419537390523246</v>
      </c>
      <c r="C16" s="19">
        <v>90.69336143308746</v>
      </c>
      <c r="D16" s="19">
        <v>82.073474470734752</v>
      </c>
      <c r="E16" s="19">
        <v>90.148033583738396</v>
      </c>
      <c r="F16" s="19">
        <v>80.532062735755403</v>
      </c>
      <c r="G16" s="19">
        <v>88.707411310151031</v>
      </c>
      <c r="H16" s="19">
        <v>90.38565800412043</v>
      </c>
      <c r="I16" s="19">
        <v>84.852753591037654</v>
      </c>
      <c r="J16" s="19">
        <v>77.071066374025577</v>
      </c>
      <c r="K16" s="19">
        <v>74.887747336377473</v>
      </c>
      <c r="L16" s="42">
        <v>72.558738065587377</v>
      </c>
      <c r="M16" s="19">
        <v>81.733186209866247</v>
      </c>
    </row>
    <row r="17" spans="1:13" s="7" customFormat="1" ht="15" customHeight="1" x14ac:dyDescent="0.25">
      <c r="A17" s="32" t="s">
        <v>109</v>
      </c>
      <c r="B17" s="22">
        <v>4.6494587936281446</v>
      </c>
      <c r="C17" s="23">
        <v>21.123404255319148</v>
      </c>
      <c r="D17" s="23">
        <v>5.5530509691313714</v>
      </c>
      <c r="E17" s="23">
        <v>16.868961227451795</v>
      </c>
      <c r="F17" s="23">
        <v>3.9980532786885248</v>
      </c>
      <c r="G17" s="23">
        <v>4.7693400490765852</v>
      </c>
      <c r="H17" s="23">
        <v>3.9832546157148991</v>
      </c>
      <c r="I17" s="23">
        <v>4.4904186940589899</v>
      </c>
      <c r="J17" s="23">
        <v>5.1773915766400505</v>
      </c>
      <c r="K17" s="23">
        <v>4.344123618317167</v>
      </c>
      <c r="L17" s="44">
        <v>3.7281883641825329</v>
      </c>
      <c r="M17" s="23">
        <v>4.938029214317039</v>
      </c>
    </row>
    <row r="18" spans="1:13" s="7" customFormat="1" ht="15" customHeight="1" x14ac:dyDescent="0.25">
      <c r="A18" s="30" t="s">
        <v>110</v>
      </c>
      <c r="B18" s="20">
        <v>991760</v>
      </c>
      <c r="C18" s="21">
        <v>3781</v>
      </c>
      <c r="D18" s="21">
        <v>4663</v>
      </c>
      <c r="E18" s="21">
        <v>9626</v>
      </c>
      <c r="F18" s="21">
        <v>151384</v>
      </c>
      <c r="G18" s="21">
        <v>124197</v>
      </c>
      <c r="H18" s="21">
        <v>176230</v>
      </c>
      <c r="I18" s="21">
        <v>126909</v>
      </c>
      <c r="J18" s="21">
        <v>117773</v>
      </c>
      <c r="K18" s="21">
        <v>85110</v>
      </c>
      <c r="L18" s="43">
        <v>141063</v>
      </c>
      <c r="M18" s="21">
        <v>1932496</v>
      </c>
    </row>
    <row r="19" spans="1:13" s="7" customFormat="1" ht="15" customHeight="1" x14ac:dyDescent="0.25">
      <c r="A19" s="32" t="s">
        <v>111</v>
      </c>
      <c r="B19" s="10">
        <v>568026</v>
      </c>
      <c r="C19" s="11">
        <v>75044</v>
      </c>
      <c r="D19" s="11">
        <v>37294</v>
      </c>
      <c r="E19" s="11">
        <v>10053</v>
      </c>
      <c r="F19" s="11">
        <v>113270</v>
      </c>
      <c r="G19" s="11">
        <v>70027</v>
      </c>
      <c r="H19" s="11">
        <v>128897</v>
      </c>
      <c r="I19" s="11">
        <v>81115</v>
      </c>
      <c r="J19" s="11">
        <v>71497</v>
      </c>
      <c r="K19" s="11">
        <v>31758</v>
      </c>
      <c r="L19" s="39">
        <v>135853</v>
      </c>
      <c r="M19" s="11">
        <v>1322834</v>
      </c>
    </row>
    <row r="20" spans="1:13" s="7" customFormat="1" ht="15" customHeight="1" x14ac:dyDescent="0.25">
      <c r="A20" s="32" t="s">
        <v>138</v>
      </c>
      <c r="B20" s="10">
        <v>489200</v>
      </c>
      <c r="C20" s="11">
        <v>2532</v>
      </c>
      <c r="D20" s="11">
        <v>2932</v>
      </c>
      <c r="E20" s="11">
        <v>2876</v>
      </c>
      <c r="F20" s="11">
        <v>78593</v>
      </c>
      <c r="G20" s="11">
        <v>61800</v>
      </c>
      <c r="H20" s="11">
        <v>83740</v>
      </c>
      <c r="I20" s="11">
        <v>60119</v>
      </c>
      <c r="J20" s="11">
        <v>48123</v>
      </c>
      <c r="K20" s="11">
        <v>37020</v>
      </c>
      <c r="L20" s="39">
        <v>77876</v>
      </c>
      <c r="M20" s="11">
        <v>944811</v>
      </c>
    </row>
    <row r="21" spans="1:13" s="7" customFormat="1" ht="15" customHeight="1" x14ac:dyDescent="0.25">
      <c r="A21" s="32" t="s">
        <v>112</v>
      </c>
      <c r="B21" s="79">
        <v>5283.110000000006</v>
      </c>
      <c r="C21" s="80">
        <v>288.63</v>
      </c>
      <c r="D21" s="80">
        <v>219.1</v>
      </c>
      <c r="E21" s="80">
        <v>329.87</v>
      </c>
      <c r="F21" s="80">
        <v>548.85</v>
      </c>
      <c r="G21" s="80">
        <v>439.3</v>
      </c>
      <c r="H21" s="80">
        <v>800.2</v>
      </c>
      <c r="I21" s="80">
        <v>481.17</v>
      </c>
      <c r="J21" s="80">
        <v>590.47</v>
      </c>
      <c r="K21" s="80">
        <v>286.60000000000002</v>
      </c>
      <c r="L21" s="81">
        <v>518.66999999999996</v>
      </c>
      <c r="M21" s="80">
        <v>9785.9700000000084</v>
      </c>
    </row>
    <row r="22" spans="1:13" s="7" customFormat="1" ht="15" customHeight="1" x14ac:dyDescent="0.25">
      <c r="A22" s="32" t="s">
        <v>20</v>
      </c>
      <c r="B22" s="10">
        <v>450611742</v>
      </c>
      <c r="C22" s="11">
        <v>22794556</v>
      </c>
      <c r="D22" s="11">
        <v>20634514</v>
      </c>
      <c r="E22" s="11">
        <v>27731037</v>
      </c>
      <c r="F22" s="11">
        <v>49306693</v>
      </c>
      <c r="G22" s="11">
        <v>38013462</v>
      </c>
      <c r="H22" s="11">
        <v>67383410</v>
      </c>
      <c r="I22" s="11">
        <v>41925915</v>
      </c>
      <c r="J22" s="11">
        <v>48006682</v>
      </c>
      <c r="K22" s="11">
        <v>26054416</v>
      </c>
      <c r="L22" s="39">
        <v>50877485</v>
      </c>
      <c r="M22" s="11">
        <v>843339912</v>
      </c>
    </row>
    <row r="23" spans="1:13" s="7" customFormat="1" ht="15" customHeight="1" x14ac:dyDescent="0.25">
      <c r="A23" s="32" t="s">
        <v>113</v>
      </c>
      <c r="B23" s="22">
        <v>280930.01371571072</v>
      </c>
      <c r="C23" s="23">
        <v>113972.78</v>
      </c>
      <c r="D23" s="23">
        <v>125820.20731707317</v>
      </c>
      <c r="E23" s="23">
        <v>106249.18390804598</v>
      </c>
      <c r="F23" s="23">
        <v>178647.43840579709</v>
      </c>
      <c r="G23" s="23">
        <v>159052.14225941422</v>
      </c>
      <c r="H23" s="23">
        <v>177324.76315789475</v>
      </c>
      <c r="I23" s="23">
        <v>169740.54655870446</v>
      </c>
      <c r="J23" s="23">
        <v>125343.81723237598</v>
      </c>
      <c r="K23" s="23">
        <v>180933.44444444444</v>
      </c>
      <c r="L23" s="44">
        <v>157029.27469135803</v>
      </c>
      <c r="M23" s="23">
        <v>199748.9133112269</v>
      </c>
    </row>
    <row r="24" spans="1:13" s="7" customFormat="1" ht="15" customHeight="1" x14ac:dyDescent="0.25">
      <c r="A24" s="32" t="s">
        <v>114</v>
      </c>
      <c r="B24" s="22">
        <v>295483.10950819671</v>
      </c>
      <c r="C24" s="23">
        <v>116895.15897435897</v>
      </c>
      <c r="D24" s="23">
        <v>156322.07575757575</v>
      </c>
      <c r="E24" s="23">
        <v>111818.69758064517</v>
      </c>
      <c r="F24" s="23">
        <v>178647.43840579709</v>
      </c>
      <c r="G24" s="23">
        <v>162450.69230769231</v>
      </c>
      <c r="H24" s="23">
        <v>177792.63852242744</v>
      </c>
      <c r="I24" s="23">
        <v>169740.54655870446</v>
      </c>
      <c r="J24" s="23">
        <v>132615.14364640883</v>
      </c>
      <c r="K24" s="23">
        <v>180933.44444444444</v>
      </c>
      <c r="L24" s="44">
        <v>154174.19696969696</v>
      </c>
      <c r="M24" s="23">
        <v>207107.0510805501</v>
      </c>
    </row>
    <row r="25" spans="1:13" s="7" customFormat="1" ht="15" customHeight="1" x14ac:dyDescent="0.25">
      <c r="A25" s="32" t="s">
        <v>115</v>
      </c>
      <c r="B25" s="22">
        <v>889.13831600880826</v>
      </c>
      <c r="C25" s="23">
        <v>337.26243212452101</v>
      </c>
      <c r="D25" s="23">
        <v>452.09486876122867</v>
      </c>
      <c r="E25" s="23">
        <v>321.77295723004806</v>
      </c>
      <c r="F25" s="23">
        <v>505.38829667288496</v>
      </c>
      <c r="G25" s="23">
        <v>425.47302560888249</v>
      </c>
      <c r="H25" s="23">
        <v>446.60858441919964</v>
      </c>
      <c r="I25" s="23">
        <v>458.7130603179466</v>
      </c>
      <c r="J25" s="23">
        <v>405.58173446542474</v>
      </c>
      <c r="K25" s="23">
        <v>549.89164433000565</v>
      </c>
      <c r="L25" s="44">
        <v>475.34835376336048</v>
      </c>
      <c r="M25" s="23">
        <v>598.8915470313201</v>
      </c>
    </row>
    <row r="26" spans="1:13" s="7" customFormat="1" ht="15" customHeight="1" x14ac:dyDescent="0.25">
      <c r="A26" s="32" t="s">
        <v>116</v>
      </c>
      <c r="B26" s="22">
        <v>1080.3731146110304</v>
      </c>
      <c r="C26" s="23">
        <v>353.22872373396143</v>
      </c>
      <c r="D26" s="23">
        <v>533.50864855081829</v>
      </c>
      <c r="E26" s="23">
        <v>340.84781032215244</v>
      </c>
      <c r="F26" s="23">
        <v>631.79689141744188</v>
      </c>
      <c r="G26" s="23">
        <v>514.68306750792055</v>
      </c>
      <c r="H26" s="23">
        <v>558.73011003225508</v>
      </c>
      <c r="I26" s="23">
        <v>560.86679955051375</v>
      </c>
      <c r="J26" s="23">
        <v>483.91881375750978</v>
      </c>
      <c r="K26" s="23">
        <v>676.47451642217322</v>
      </c>
      <c r="L26" s="44">
        <v>602.84951715148998</v>
      </c>
      <c r="M26" s="23">
        <v>720.17303829810487</v>
      </c>
    </row>
    <row r="27" spans="1:13" s="7" customFormat="1" ht="15" customHeight="1" x14ac:dyDescent="0.25">
      <c r="A27" s="32" t="s">
        <v>76</v>
      </c>
      <c r="B27" s="20">
        <v>280245018</v>
      </c>
      <c r="C27" s="21">
        <v>15297649</v>
      </c>
      <c r="D27" s="21">
        <v>12221735</v>
      </c>
      <c r="E27" s="21">
        <v>18863544</v>
      </c>
      <c r="F27" s="21">
        <v>30161627</v>
      </c>
      <c r="G27" s="21">
        <v>24402177</v>
      </c>
      <c r="H27" s="21">
        <v>45303693</v>
      </c>
      <c r="I27" s="21">
        <v>26985893</v>
      </c>
      <c r="J27" s="21">
        <v>33028092</v>
      </c>
      <c r="K27" s="21">
        <v>16114074</v>
      </c>
      <c r="L27" s="43">
        <v>29353776</v>
      </c>
      <c r="M27" s="21">
        <v>531977278</v>
      </c>
    </row>
    <row r="28" spans="1:13" s="7" customFormat="1" ht="15" customHeight="1" x14ac:dyDescent="0.25">
      <c r="A28" s="32" t="s">
        <v>77</v>
      </c>
      <c r="B28" s="22">
        <v>53045.463372899612</v>
      </c>
      <c r="C28" s="23">
        <v>53000.897342618577</v>
      </c>
      <c r="D28" s="23">
        <v>55781.538110451853</v>
      </c>
      <c r="E28" s="23">
        <v>57184.781883772404</v>
      </c>
      <c r="F28" s="23">
        <v>54954.226109137271</v>
      </c>
      <c r="G28" s="23">
        <v>55547.864784885052</v>
      </c>
      <c r="H28" s="23">
        <v>56615.462384403872</v>
      </c>
      <c r="I28" s="23">
        <v>56083.905896045064</v>
      </c>
      <c r="J28" s="23">
        <v>55935.258353514975</v>
      </c>
      <c r="K28" s="23">
        <v>56224.961618981164</v>
      </c>
      <c r="L28" s="44">
        <v>56594.320087917149</v>
      </c>
      <c r="M28" s="23">
        <v>54361.221013348659</v>
      </c>
    </row>
    <row r="29" spans="1:13" s="7" customFormat="1" ht="15" customHeight="1" x14ac:dyDescent="0.25">
      <c r="A29" s="32" t="s">
        <v>117</v>
      </c>
      <c r="B29" s="20">
        <v>322946425</v>
      </c>
      <c r="C29" s="21">
        <v>20827825</v>
      </c>
      <c r="D29" s="21">
        <v>15154506</v>
      </c>
      <c r="E29" s="21">
        <v>22164986</v>
      </c>
      <c r="F29" s="21">
        <v>46763156</v>
      </c>
      <c r="G29" s="21">
        <v>37506155</v>
      </c>
      <c r="H29" s="21">
        <v>67987603</v>
      </c>
      <c r="I29" s="21">
        <v>41550734</v>
      </c>
      <c r="J29" s="21">
        <v>47707153</v>
      </c>
      <c r="K29" s="21">
        <v>20011502</v>
      </c>
      <c r="L29" s="43">
        <v>52297130</v>
      </c>
      <c r="M29" s="21">
        <v>694917175</v>
      </c>
    </row>
    <row r="30" spans="1:13" s="7" customFormat="1" ht="15" customHeight="1" x14ac:dyDescent="0.25">
      <c r="A30" s="32" t="s">
        <v>118</v>
      </c>
      <c r="B30" s="22">
        <v>774.28660309909878</v>
      </c>
      <c r="C30" s="23">
        <v>322.75189053492841</v>
      </c>
      <c r="D30" s="23">
        <v>391.82216821366706</v>
      </c>
      <c r="E30" s="23">
        <v>272.43434653818264</v>
      </c>
      <c r="F30" s="23">
        <v>599.20499218369594</v>
      </c>
      <c r="G30" s="23">
        <v>507.81438706707468</v>
      </c>
      <c r="H30" s="23">
        <v>563.73996069684335</v>
      </c>
      <c r="I30" s="23">
        <v>555.84779002568496</v>
      </c>
      <c r="J30" s="23">
        <v>480.89948993992175</v>
      </c>
      <c r="K30" s="23">
        <v>519.57684019213298</v>
      </c>
      <c r="L30" s="44">
        <v>619.67095207062027</v>
      </c>
      <c r="M30" s="23">
        <v>593.42692805612865</v>
      </c>
    </row>
    <row r="31" spans="1:13" s="7" customFormat="1" ht="15" customHeight="1" x14ac:dyDescent="0.25">
      <c r="A31" s="73" t="s">
        <v>119</v>
      </c>
      <c r="B31" s="85">
        <v>3600.0136555675699</v>
      </c>
      <c r="C31" s="86">
        <v>6817.6186579378073</v>
      </c>
      <c r="D31" s="86">
        <v>2175.8084709260588</v>
      </c>
      <c r="E31" s="86">
        <v>4595.6844287787681</v>
      </c>
      <c r="F31" s="86">
        <v>2395.6534836065575</v>
      </c>
      <c r="G31" s="86">
        <v>2421.9394937362781</v>
      </c>
      <c r="H31" s="86">
        <v>2245.5198005086368</v>
      </c>
      <c r="I31" s="86">
        <v>2495.9893073827116</v>
      </c>
      <c r="J31" s="86">
        <v>2489.8049684254474</v>
      </c>
      <c r="K31" s="86">
        <v>2257.1060230092489</v>
      </c>
      <c r="L31" s="87">
        <v>2310.2500331315987</v>
      </c>
      <c r="M31" s="86">
        <v>2930.3595073035794</v>
      </c>
    </row>
    <row r="32" spans="1:13" ht="6" customHeight="1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</row>
    <row r="33" spans="1:13" ht="15" x14ac:dyDescent="0.25">
      <c r="A33" s="56" t="s">
        <v>120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</row>
    <row r="34" spans="1:13" ht="14.25" customHeight="1" x14ac:dyDescent="0.25">
      <c r="A34" s="57" t="s">
        <v>121</v>
      </c>
      <c r="B34" s="50"/>
      <c r="C34" s="50"/>
      <c r="D34" s="50"/>
      <c r="E34" s="50"/>
      <c r="F34" s="50"/>
      <c r="G34" s="57" t="s">
        <v>122</v>
      </c>
      <c r="H34" s="50"/>
      <c r="I34" s="50"/>
      <c r="J34" s="50"/>
      <c r="K34" s="50"/>
      <c r="L34" s="50"/>
      <c r="M34" s="50"/>
    </row>
    <row r="35" spans="1:13" ht="10.5" customHeight="1" x14ac:dyDescent="0.25">
      <c r="A35" s="57" t="s">
        <v>123</v>
      </c>
      <c r="B35" s="50"/>
      <c r="C35" s="50"/>
      <c r="D35" s="50"/>
      <c r="E35" s="50"/>
      <c r="F35" s="50"/>
      <c r="G35" s="57" t="s">
        <v>124</v>
      </c>
      <c r="H35" s="50"/>
      <c r="I35" s="50"/>
      <c r="J35" s="50"/>
      <c r="K35" s="50"/>
      <c r="L35" s="50"/>
      <c r="M35" s="50"/>
    </row>
    <row r="36" spans="1:13" ht="10.5" customHeight="1" x14ac:dyDescent="0.25">
      <c r="A36" s="25" t="s">
        <v>215</v>
      </c>
      <c r="B36" s="50"/>
      <c r="C36" s="50"/>
      <c r="D36" s="50"/>
      <c r="E36" s="50"/>
      <c r="F36" s="50"/>
      <c r="G36" s="57" t="s">
        <v>125</v>
      </c>
      <c r="H36" s="50"/>
      <c r="I36" s="50"/>
      <c r="J36" s="50"/>
      <c r="K36" s="50"/>
      <c r="L36" s="50"/>
      <c r="M36" s="50"/>
    </row>
    <row r="37" spans="1:13" ht="10.5" customHeight="1" x14ac:dyDescent="0.25">
      <c r="A37" s="57" t="s">
        <v>126</v>
      </c>
      <c r="B37" s="50"/>
      <c r="C37" s="50"/>
      <c r="D37" s="50"/>
      <c r="E37" s="50"/>
      <c r="F37" s="50"/>
      <c r="G37" s="57" t="s">
        <v>127</v>
      </c>
      <c r="H37" s="50"/>
      <c r="I37" s="50"/>
      <c r="J37" s="50"/>
      <c r="K37" s="50"/>
      <c r="L37" s="50"/>
      <c r="M37" s="50"/>
    </row>
    <row r="38" spans="1:13" ht="10.5" customHeight="1" x14ac:dyDescent="0.25">
      <c r="A38" s="57" t="s">
        <v>128</v>
      </c>
      <c r="B38" s="50"/>
      <c r="C38" s="50"/>
      <c r="D38" s="50"/>
      <c r="E38" s="50"/>
      <c r="F38" s="50"/>
      <c r="G38" s="57" t="s">
        <v>129</v>
      </c>
      <c r="H38" s="50"/>
      <c r="I38" s="50"/>
      <c r="J38" s="50"/>
      <c r="K38" s="50"/>
      <c r="L38" s="50"/>
      <c r="M38" s="50"/>
    </row>
  </sheetData>
  <mergeCells count="1">
    <mergeCell ref="A1:M1"/>
  </mergeCells>
  <phoneticPr fontId="8" type="noConversion"/>
  <printOptions horizontalCentered="1" verticalCentered="1"/>
  <pageMargins left="0.19685039370078741" right="0.19685039370078741" top="0.19685039370078741" bottom="0.27559055118110237" header="0.15748031496062992" footer="0.15748031496062992"/>
  <pageSetup paperSize="9" scale="89" orientation="landscape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30"/>
  <sheetViews>
    <sheetView showGridLines="0" zoomScaleNormal="100" workbookViewId="0">
      <selection sqref="A1:O1"/>
    </sheetView>
  </sheetViews>
  <sheetFormatPr baseColWidth="10" defaultRowHeight="15" x14ac:dyDescent="0.25"/>
  <cols>
    <col min="1" max="1" width="23.7109375" style="61" customWidth="1"/>
    <col min="2" max="15" width="11.28515625" style="61" customWidth="1"/>
    <col min="16" max="16384" width="11.42578125" style="61"/>
  </cols>
  <sheetData>
    <row r="1" spans="1:15" s="49" customFormat="1" ht="19.5" customHeight="1" x14ac:dyDescent="0.25">
      <c r="A1" s="103" t="s">
        <v>101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s="49" customFormat="1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s="70" customFormat="1" ht="22.5" x14ac:dyDescent="0.25">
      <c r="A3" s="75"/>
      <c r="B3" s="74" t="s">
        <v>93</v>
      </c>
      <c r="C3" s="53" t="s">
        <v>45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50</v>
      </c>
      <c r="J3" s="53" t="s">
        <v>51</v>
      </c>
      <c r="K3" s="53" t="s">
        <v>52</v>
      </c>
      <c r="L3" s="53" t="s">
        <v>53</v>
      </c>
      <c r="M3" s="88" t="s">
        <v>54</v>
      </c>
      <c r="N3" s="53" t="s">
        <v>94</v>
      </c>
      <c r="O3" s="53" t="s">
        <v>95</v>
      </c>
    </row>
    <row r="4" spans="1:15" s="7" customFormat="1" ht="19.5" customHeight="1" x14ac:dyDescent="0.25">
      <c r="A4" s="28" t="s">
        <v>98</v>
      </c>
      <c r="B4" s="8">
        <v>1604</v>
      </c>
      <c r="C4" s="9">
        <v>200</v>
      </c>
      <c r="D4" s="9">
        <v>164</v>
      </c>
      <c r="E4" s="9">
        <v>261</v>
      </c>
      <c r="F4" s="9">
        <v>276</v>
      </c>
      <c r="G4" s="9">
        <v>239</v>
      </c>
      <c r="H4" s="9">
        <v>380</v>
      </c>
      <c r="I4" s="9">
        <v>247</v>
      </c>
      <c r="J4" s="9">
        <v>372</v>
      </c>
      <c r="K4" s="9">
        <v>144</v>
      </c>
      <c r="L4" s="9">
        <v>96</v>
      </c>
      <c r="M4" s="38">
        <v>324</v>
      </c>
      <c r="N4" s="9">
        <f>SUM(F4:M4,B4)</f>
        <v>3682</v>
      </c>
      <c r="O4" s="9">
        <f>SUM(B4:M4)</f>
        <v>4307</v>
      </c>
    </row>
    <row r="5" spans="1:15" s="7" customFormat="1" ht="19.5" customHeight="1" x14ac:dyDescent="0.25">
      <c r="A5" s="30" t="s">
        <v>99</v>
      </c>
      <c r="B5" s="10">
        <v>1571</v>
      </c>
      <c r="C5" s="11">
        <v>198</v>
      </c>
      <c r="D5" s="11">
        <v>150</v>
      </c>
      <c r="E5" s="11">
        <v>249</v>
      </c>
      <c r="F5" s="11">
        <v>276</v>
      </c>
      <c r="G5" s="11">
        <v>234</v>
      </c>
      <c r="H5" s="11">
        <v>380</v>
      </c>
      <c r="I5" s="11">
        <v>247</v>
      </c>
      <c r="J5" s="11">
        <v>362</v>
      </c>
      <c r="K5" s="11">
        <v>144</v>
      </c>
      <c r="L5" s="11">
        <v>70</v>
      </c>
      <c r="M5" s="39">
        <v>330</v>
      </c>
      <c r="N5" s="11">
        <f>SUM(F5:M5,B5)</f>
        <v>3614</v>
      </c>
      <c r="O5" s="11">
        <f>SUM(B5:M5)</f>
        <v>4211</v>
      </c>
    </row>
    <row r="6" spans="1:15" s="7" customFormat="1" ht="19.5" customHeight="1" x14ac:dyDescent="0.25">
      <c r="A6" s="30" t="s">
        <v>4</v>
      </c>
      <c r="B6" s="10">
        <v>514116</v>
      </c>
      <c r="C6" s="11">
        <v>68994</v>
      </c>
      <c r="D6" s="11">
        <v>49857</v>
      </c>
      <c r="E6" s="11">
        <v>80460</v>
      </c>
      <c r="F6" s="11">
        <v>98151</v>
      </c>
      <c r="G6" s="11">
        <v>88485</v>
      </c>
      <c r="H6" s="11">
        <v>151041</v>
      </c>
      <c r="I6" s="11">
        <v>83266</v>
      </c>
      <c r="J6" s="11">
        <v>115222</v>
      </c>
      <c r="K6" s="11">
        <v>46804</v>
      </c>
      <c r="L6" s="11">
        <v>18302</v>
      </c>
      <c r="M6" s="39">
        <v>107804</v>
      </c>
      <c r="N6" s="11">
        <f>SUM(F6:M6,B6)</f>
        <v>1223191</v>
      </c>
      <c r="O6" s="11">
        <f>SUM(B6:M6)</f>
        <v>1422502</v>
      </c>
    </row>
    <row r="7" spans="1:15" s="14" customFormat="1" ht="19.5" customHeight="1" x14ac:dyDescent="0.25">
      <c r="A7" s="31" t="s">
        <v>5</v>
      </c>
      <c r="B7" s="12">
        <v>66495</v>
      </c>
      <c r="C7" s="13">
        <v>10832</v>
      </c>
      <c r="D7" s="13">
        <v>5990</v>
      </c>
      <c r="E7" s="13">
        <v>874</v>
      </c>
      <c r="F7" s="13">
        <v>17748</v>
      </c>
      <c r="G7" s="13">
        <v>10069</v>
      </c>
      <c r="H7" s="13">
        <v>19296</v>
      </c>
      <c r="I7" s="13">
        <v>11923</v>
      </c>
      <c r="J7" s="13">
        <v>13788</v>
      </c>
      <c r="K7" s="13">
        <v>6559</v>
      </c>
      <c r="L7" s="13">
        <v>2755</v>
      </c>
      <c r="M7" s="40">
        <v>12402</v>
      </c>
      <c r="N7" s="13">
        <f>SUM(F7:M7,B7)</f>
        <v>161035</v>
      </c>
      <c r="O7" s="13">
        <f>SUM(B7:M7)</f>
        <v>178731</v>
      </c>
    </row>
    <row r="8" spans="1:15" s="7" customFormat="1" ht="19.5" customHeight="1" x14ac:dyDescent="0.25">
      <c r="A8" s="30" t="s">
        <v>6</v>
      </c>
      <c r="B8" s="76">
        <f t="shared" ref="B8:O8" si="0">B7/B6</f>
        <v>0.12933851504329763</v>
      </c>
      <c r="C8" s="77">
        <f t="shared" si="0"/>
        <v>0.15699915934718961</v>
      </c>
      <c r="D8" s="77">
        <f t="shared" si="0"/>
        <v>0.1201436107266783</v>
      </c>
      <c r="E8" s="77">
        <f t="shared" si="0"/>
        <v>1.0862540392741735E-2</v>
      </c>
      <c r="F8" s="77">
        <f t="shared" si="0"/>
        <v>0.18082342513066602</v>
      </c>
      <c r="G8" s="77">
        <f t="shared" si="0"/>
        <v>0.11379329829914675</v>
      </c>
      <c r="H8" s="77">
        <f t="shared" si="0"/>
        <v>0.12775339146324508</v>
      </c>
      <c r="I8" s="77">
        <f t="shared" si="0"/>
        <v>0.1431916988927053</v>
      </c>
      <c r="J8" s="77">
        <f t="shared" si="0"/>
        <v>0.1196646473763691</v>
      </c>
      <c r="K8" s="77">
        <f t="shared" si="0"/>
        <v>0.14013759507734383</v>
      </c>
      <c r="L8" s="77">
        <f t="shared" si="0"/>
        <v>0.15052999672166975</v>
      </c>
      <c r="M8" s="78">
        <f t="shared" si="0"/>
        <v>0.11504211346517755</v>
      </c>
      <c r="N8" s="77">
        <f>SUM(N7/N6)*100</f>
        <v>13.165155727928019</v>
      </c>
      <c r="O8" s="77">
        <f t="shared" si="0"/>
        <v>0.12564551754584527</v>
      </c>
    </row>
    <row r="9" spans="1:15" s="7" customFormat="1" ht="19.5" customHeight="1" x14ac:dyDescent="0.25">
      <c r="A9" s="30" t="s">
        <v>7</v>
      </c>
      <c r="B9" s="10">
        <v>423265</v>
      </c>
      <c r="C9" s="11">
        <v>65641</v>
      </c>
      <c r="D9" s="11">
        <v>40764</v>
      </c>
      <c r="E9" s="11">
        <v>74774</v>
      </c>
      <c r="F9" s="11">
        <v>77790</v>
      </c>
      <c r="G9" s="11">
        <v>71978</v>
      </c>
      <c r="H9" s="11">
        <v>119498</v>
      </c>
      <c r="I9" s="11">
        <v>68534</v>
      </c>
      <c r="J9" s="11">
        <v>96153</v>
      </c>
      <c r="K9" s="11">
        <v>38531</v>
      </c>
      <c r="L9" s="11">
        <v>14248</v>
      </c>
      <c r="M9" s="39">
        <v>85218</v>
      </c>
      <c r="N9" s="11">
        <f>SUM(F9:M9,B9)</f>
        <v>995215</v>
      </c>
      <c r="O9" s="11">
        <f>SUM(B9:M9)</f>
        <v>1176394</v>
      </c>
    </row>
    <row r="10" spans="1:15" s="7" customFormat="1" ht="19.5" customHeight="1" x14ac:dyDescent="0.25">
      <c r="A10" s="30" t="s">
        <v>100</v>
      </c>
      <c r="B10" s="10">
        <v>90851</v>
      </c>
      <c r="C10" s="11">
        <v>3353</v>
      </c>
      <c r="D10" s="11">
        <v>9093</v>
      </c>
      <c r="E10" s="11">
        <v>5686</v>
      </c>
      <c r="F10" s="11">
        <v>20361</v>
      </c>
      <c r="G10" s="11">
        <v>16507</v>
      </c>
      <c r="H10" s="11">
        <v>31543</v>
      </c>
      <c r="I10" s="11">
        <v>14732</v>
      </c>
      <c r="J10" s="11">
        <v>19069</v>
      </c>
      <c r="K10" s="11">
        <v>8273</v>
      </c>
      <c r="L10" s="11">
        <v>4054</v>
      </c>
      <c r="M10" s="39">
        <v>22586</v>
      </c>
      <c r="N10" s="11">
        <f>SUM(F10:M10,B10)</f>
        <v>227976</v>
      </c>
      <c r="O10" s="11">
        <f>SUM(B10:M10)</f>
        <v>246108</v>
      </c>
    </row>
    <row r="11" spans="1:15" s="7" customFormat="1" ht="19.5" customHeight="1" x14ac:dyDescent="0.25">
      <c r="A11" s="30" t="s">
        <v>58</v>
      </c>
      <c r="B11" s="10">
        <v>815</v>
      </c>
      <c r="C11" s="11">
        <v>114</v>
      </c>
      <c r="D11" s="11">
        <v>48</v>
      </c>
      <c r="E11" s="11">
        <v>124</v>
      </c>
      <c r="F11" s="11">
        <v>160</v>
      </c>
      <c r="G11" s="11">
        <v>165</v>
      </c>
      <c r="H11" s="11">
        <v>272</v>
      </c>
      <c r="I11" s="11">
        <v>166</v>
      </c>
      <c r="J11" s="11">
        <v>235</v>
      </c>
      <c r="K11" s="11">
        <v>96</v>
      </c>
      <c r="L11" s="11">
        <v>45</v>
      </c>
      <c r="M11" s="39">
        <v>220</v>
      </c>
      <c r="N11" s="11">
        <f>SUM(F11:M11,B11)</f>
        <v>2174</v>
      </c>
      <c r="O11" s="11">
        <f>SUM(B11:M11)</f>
        <v>2460</v>
      </c>
    </row>
    <row r="12" spans="1:15" s="7" customFormat="1" ht="19.5" customHeight="1" x14ac:dyDescent="0.25">
      <c r="A12" s="30" t="s">
        <v>9</v>
      </c>
      <c r="B12" s="10">
        <v>89985</v>
      </c>
      <c r="C12" s="11">
        <v>3312</v>
      </c>
      <c r="D12" s="11">
        <v>8965</v>
      </c>
      <c r="E12" s="11">
        <v>5640</v>
      </c>
      <c r="F12" s="11">
        <v>20109</v>
      </c>
      <c r="G12" s="11">
        <v>16295</v>
      </c>
      <c r="H12" s="11">
        <v>31260</v>
      </c>
      <c r="I12" s="11">
        <v>14586</v>
      </c>
      <c r="J12" s="11">
        <v>18842</v>
      </c>
      <c r="K12" s="11">
        <v>8199</v>
      </c>
      <c r="L12" s="11">
        <v>4073</v>
      </c>
      <c r="M12" s="39">
        <v>22353</v>
      </c>
      <c r="N12" s="11">
        <f>SUM(F12:M12,B12)</f>
        <v>225702</v>
      </c>
      <c r="O12" s="11">
        <f>SUM(B12:M12)</f>
        <v>243619</v>
      </c>
    </row>
    <row r="13" spans="1:15" s="7" customFormat="1" ht="19.5" customHeight="1" x14ac:dyDescent="0.25">
      <c r="A13" s="30" t="s">
        <v>10</v>
      </c>
      <c r="B13" s="10">
        <v>958</v>
      </c>
      <c r="C13" s="11">
        <v>52</v>
      </c>
      <c r="D13" s="11">
        <v>119</v>
      </c>
      <c r="E13" s="11">
        <v>20</v>
      </c>
      <c r="F13" s="11">
        <v>263</v>
      </c>
      <c r="G13" s="11">
        <v>221</v>
      </c>
      <c r="H13" s="11">
        <v>294</v>
      </c>
      <c r="I13" s="11">
        <v>129</v>
      </c>
      <c r="J13" s="11">
        <v>257</v>
      </c>
      <c r="K13" s="11">
        <v>95</v>
      </c>
      <c r="L13" s="11">
        <v>26</v>
      </c>
      <c r="M13" s="39">
        <v>260</v>
      </c>
      <c r="N13" s="11">
        <f>SUM(F13:M13,B13)</f>
        <v>2503</v>
      </c>
      <c r="O13" s="11">
        <f>SUM(B13:M13)</f>
        <v>2694</v>
      </c>
    </row>
    <row r="14" spans="1:15" s="7" customFormat="1" ht="19.5" customHeight="1" x14ac:dyDescent="0.25">
      <c r="A14" s="32" t="s">
        <v>59</v>
      </c>
      <c r="B14" s="20">
        <f t="shared" ref="B14:O14" si="1">(B10+B12+B13)/2</f>
        <v>90897</v>
      </c>
      <c r="C14" s="21">
        <f t="shared" si="1"/>
        <v>3358.5</v>
      </c>
      <c r="D14" s="21">
        <f t="shared" si="1"/>
        <v>9088.5</v>
      </c>
      <c r="E14" s="21">
        <f t="shared" si="1"/>
        <v>5673</v>
      </c>
      <c r="F14" s="21">
        <f t="shared" si="1"/>
        <v>20366.5</v>
      </c>
      <c r="G14" s="21">
        <f t="shared" si="1"/>
        <v>16511.5</v>
      </c>
      <c r="H14" s="21">
        <f t="shared" si="1"/>
        <v>31548.5</v>
      </c>
      <c r="I14" s="21">
        <f t="shared" si="1"/>
        <v>14723.5</v>
      </c>
      <c r="J14" s="21">
        <f t="shared" si="1"/>
        <v>19084</v>
      </c>
      <c r="K14" s="21">
        <f t="shared" si="1"/>
        <v>8283.5</v>
      </c>
      <c r="L14" s="21">
        <f t="shared" si="1"/>
        <v>4076.5</v>
      </c>
      <c r="M14" s="43">
        <f t="shared" si="1"/>
        <v>22599.5</v>
      </c>
      <c r="N14" s="21">
        <f t="shared" si="1"/>
        <v>228090.5</v>
      </c>
      <c r="O14" s="21">
        <f t="shared" si="1"/>
        <v>246210.5</v>
      </c>
    </row>
    <row r="15" spans="1:15" s="7" customFormat="1" ht="19.5" customHeight="1" x14ac:dyDescent="0.25">
      <c r="A15" s="32" t="s">
        <v>75</v>
      </c>
      <c r="B15" s="10">
        <v>492374</v>
      </c>
      <c r="C15" s="11">
        <v>2395</v>
      </c>
      <c r="D15" s="11">
        <v>1365</v>
      </c>
      <c r="E15" s="11">
        <v>2833</v>
      </c>
      <c r="F15" s="11">
        <v>78654</v>
      </c>
      <c r="G15" s="11">
        <v>47633</v>
      </c>
      <c r="H15" s="11">
        <v>91098</v>
      </c>
      <c r="I15" s="11">
        <v>58737</v>
      </c>
      <c r="J15" s="11">
        <v>48224</v>
      </c>
      <c r="K15" s="11">
        <v>34690</v>
      </c>
      <c r="L15" s="11">
        <v>10483</v>
      </c>
      <c r="M15" s="39">
        <v>68543</v>
      </c>
      <c r="N15" s="11">
        <f>SUM(F15:M15,B15)</f>
        <v>930436</v>
      </c>
      <c r="O15" s="11">
        <f>SUM(B15:M15)</f>
        <v>937029</v>
      </c>
    </row>
    <row r="16" spans="1:15" s="7" customFormat="1" ht="19.5" customHeight="1" x14ac:dyDescent="0.25">
      <c r="A16" s="32" t="s">
        <v>44</v>
      </c>
      <c r="B16" s="10">
        <v>992447</v>
      </c>
      <c r="C16" s="11">
        <v>3844</v>
      </c>
      <c r="D16" s="11">
        <v>1775</v>
      </c>
      <c r="E16" s="11">
        <v>10069</v>
      </c>
      <c r="F16" s="11">
        <v>148236</v>
      </c>
      <c r="G16" s="11">
        <v>104904</v>
      </c>
      <c r="H16" s="11">
        <v>184717</v>
      </c>
      <c r="I16" s="11">
        <v>122774</v>
      </c>
      <c r="J16" s="11">
        <v>129294</v>
      </c>
      <c r="K16" s="11">
        <v>88480</v>
      </c>
      <c r="L16" s="11">
        <v>33254</v>
      </c>
      <c r="M16" s="39">
        <v>137028</v>
      </c>
      <c r="N16" s="11">
        <f>SUM(F16:M16,B16)</f>
        <v>1941134</v>
      </c>
      <c r="O16" s="11">
        <f>SUM(B16:M16)</f>
        <v>1956822</v>
      </c>
    </row>
    <row r="17" spans="1:15" s="7" customFormat="1" ht="19.5" customHeight="1" x14ac:dyDescent="0.25">
      <c r="A17" s="32" t="s">
        <v>78</v>
      </c>
      <c r="B17" s="79">
        <v>5254.62</v>
      </c>
      <c r="C17" s="80">
        <v>284.19</v>
      </c>
      <c r="D17" s="80">
        <v>219.65</v>
      </c>
      <c r="E17" s="80">
        <v>336</v>
      </c>
      <c r="F17" s="80">
        <v>546.91999999999996</v>
      </c>
      <c r="G17" s="80">
        <v>436.59</v>
      </c>
      <c r="H17" s="80">
        <v>770.8</v>
      </c>
      <c r="I17" s="80">
        <v>455.28</v>
      </c>
      <c r="J17" s="80">
        <v>572.07000000000005</v>
      </c>
      <c r="K17" s="80">
        <v>284.86</v>
      </c>
      <c r="L17" s="80">
        <v>108.25</v>
      </c>
      <c r="M17" s="81">
        <v>490.88</v>
      </c>
      <c r="N17" s="80">
        <f>SUM(F17:M17,B17)</f>
        <v>8920.27</v>
      </c>
      <c r="O17" s="80">
        <f>SUM(B17:M17)</f>
        <v>9760.1099999999988</v>
      </c>
    </row>
    <row r="18" spans="1:15" s="7" customFormat="1" ht="19.5" customHeight="1" x14ac:dyDescent="0.25">
      <c r="A18" s="30" t="s">
        <v>17</v>
      </c>
      <c r="B18" s="79">
        <f t="shared" ref="B18:N18" si="2">SUM(B9/366)</f>
        <v>1156.4617486338798</v>
      </c>
      <c r="C18" s="80">
        <f t="shared" si="2"/>
        <v>179.34699453551912</v>
      </c>
      <c r="D18" s="80">
        <f t="shared" si="2"/>
        <v>111.37704918032787</v>
      </c>
      <c r="E18" s="80">
        <f t="shared" si="2"/>
        <v>204.30054644808743</v>
      </c>
      <c r="F18" s="80">
        <f t="shared" si="2"/>
        <v>212.54098360655738</v>
      </c>
      <c r="G18" s="80">
        <f t="shared" si="2"/>
        <v>196.66120218579235</v>
      </c>
      <c r="H18" s="80">
        <f t="shared" si="2"/>
        <v>326.49726775956282</v>
      </c>
      <c r="I18" s="80">
        <f t="shared" si="2"/>
        <v>187.25136612021859</v>
      </c>
      <c r="J18" s="80">
        <f t="shared" si="2"/>
        <v>262.71311475409834</v>
      </c>
      <c r="K18" s="80">
        <f t="shared" si="2"/>
        <v>105.27595628415301</v>
      </c>
      <c r="L18" s="80">
        <f t="shared" si="2"/>
        <v>38.928961748633881</v>
      </c>
      <c r="M18" s="81">
        <f t="shared" si="2"/>
        <v>232.8360655737705</v>
      </c>
      <c r="N18" s="80">
        <f t="shared" si="2"/>
        <v>2719.1666666666665</v>
      </c>
      <c r="O18" s="80">
        <f>SUM(O9/365)</f>
        <v>3222.9972602739726</v>
      </c>
    </row>
    <row r="19" spans="1:15" s="7" customFormat="1" ht="19.5" customHeight="1" x14ac:dyDescent="0.25">
      <c r="A19" s="32" t="s">
        <v>91</v>
      </c>
      <c r="B19" s="79">
        <f t="shared" ref="B19:N19" si="3">B9*100/(B5*366)</f>
        <v>73.613096666701452</v>
      </c>
      <c r="C19" s="80">
        <f t="shared" si="3"/>
        <v>90.579290169454097</v>
      </c>
      <c r="D19" s="80">
        <f t="shared" si="3"/>
        <v>74.251366120218577</v>
      </c>
      <c r="E19" s="80">
        <f t="shared" si="3"/>
        <v>82.048412228147569</v>
      </c>
      <c r="F19" s="80">
        <f t="shared" si="3"/>
        <v>77.007602755999045</v>
      </c>
      <c r="G19" s="80">
        <f t="shared" si="3"/>
        <v>84.043248797347161</v>
      </c>
      <c r="H19" s="80">
        <f t="shared" si="3"/>
        <v>85.920333620937583</v>
      </c>
      <c r="I19" s="80">
        <f t="shared" si="3"/>
        <v>75.810269684299016</v>
      </c>
      <c r="J19" s="80">
        <f t="shared" si="3"/>
        <v>72.572683633728829</v>
      </c>
      <c r="K19" s="80">
        <f t="shared" si="3"/>
        <v>73.108302975106255</v>
      </c>
      <c r="L19" s="80">
        <f t="shared" si="3"/>
        <v>55.612802498048403</v>
      </c>
      <c r="M19" s="81">
        <f t="shared" si="3"/>
        <v>70.556383507203179</v>
      </c>
      <c r="N19" s="80">
        <f t="shared" si="3"/>
        <v>75.239808153477213</v>
      </c>
      <c r="O19" s="80">
        <f>O9*100/(O5*365)</f>
        <v>76.537574454380731</v>
      </c>
    </row>
    <row r="20" spans="1:15" s="7" customFormat="1" ht="19.5" customHeight="1" x14ac:dyDescent="0.25">
      <c r="A20" s="32" t="s">
        <v>19</v>
      </c>
      <c r="B20" s="79">
        <f t="shared" ref="B20:O20" si="4">B9/B14</f>
        <v>4.6565343190644359</v>
      </c>
      <c r="C20" s="80">
        <f t="shared" si="4"/>
        <v>19.544737233884174</v>
      </c>
      <c r="D20" s="80">
        <f t="shared" si="4"/>
        <v>4.485228585575177</v>
      </c>
      <c r="E20" s="80">
        <f t="shared" si="4"/>
        <v>13.180680416005641</v>
      </c>
      <c r="F20" s="80">
        <f t="shared" si="4"/>
        <v>3.8195075246114945</v>
      </c>
      <c r="G20" s="80">
        <f t="shared" si="4"/>
        <v>4.3592647548678194</v>
      </c>
      <c r="H20" s="80">
        <f t="shared" si="4"/>
        <v>3.7877553607936987</v>
      </c>
      <c r="I20" s="80">
        <f t="shared" si="4"/>
        <v>4.6547356267191908</v>
      </c>
      <c r="J20" s="80">
        <f t="shared" si="4"/>
        <v>5.0384091385453784</v>
      </c>
      <c r="K20" s="80">
        <f t="shared" si="4"/>
        <v>4.6515361863946403</v>
      </c>
      <c r="L20" s="80">
        <f t="shared" si="4"/>
        <v>3.4951551576106956</v>
      </c>
      <c r="M20" s="81">
        <f t="shared" si="4"/>
        <v>3.7707913891900264</v>
      </c>
      <c r="N20" s="80">
        <f t="shared" si="4"/>
        <v>4.3632461676395993</v>
      </c>
      <c r="O20" s="80">
        <f t="shared" si="4"/>
        <v>4.7780009382215622</v>
      </c>
    </row>
    <row r="21" spans="1:15" s="7" customFormat="1" ht="19.5" customHeight="1" x14ac:dyDescent="0.25">
      <c r="A21" s="32" t="s">
        <v>20</v>
      </c>
      <c r="B21" s="10">
        <v>435947168</v>
      </c>
      <c r="C21" s="11">
        <v>21835677</v>
      </c>
      <c r="D21" s="11">
        <v>20673180</v>
      </c>
      <c r="E21" s="11">
        <v>26951496</v>
      </c>
      <c r="F21" s="11">
        <v>47680552</v>
      </c>
      <c r="G21" s="11">
        <v>36897188</v>
      </c>
      <c r="H21" s="11">
        <v>64304571</v>
      </c>
      <c r="I21" s="11">
        <v>38882506</v>
      </c>
      <c r="J21" s="11">
        <v>45889874</v>
      </c>
      <c r="K21" s="11">
        <v>24058719</v>
      </c>
      <c r="L21" s="11">
        <v>9951895</v>
      </c>
      <c r="M21" s="39">
        <v>46590517</v>
      </c>
      <c r="N21" s="11">
        <f>SUM(F21:M21,B21)</f>
        <v>750202990</v>
      </c>
      <c r="O21" s="11">
        <f>SUM(B21:M21)</f>
        <v>819663343</v>
      </c>
    </row>
    <row r="22" spans="1:15" s="7" customFormat="1" ht="19.5" customHeight="1" x14ac:dyDescent="0.25">
      <c r="A22" s="32" t="s">
        <v>73</v>
      </c>
      <c r="B22" s="79">
        <f t="shared" ref="B22:O22" si="5">B21/B4</f>
        <v>271787.51122194511</v>
      </c>
      <c r="C22" s="80">
        <f t="shared" si="5"/>
        <v>109178.38499999999</v>
      </c>
      <c r="D22" s="80">
        <f t="shared" si="5"/>
        <v>126055.9756097561</v>
      </c>
      <c r="E22" s="80">
        <f t="shared" si="5"/>
        <v>103262.4367816092</v>
      </c>
      <c r="F22" s="80">
        <f t="shared" si="5"/>
        <v>172755.62318840579</v>
      </c>
      <c r="G22" s="80">
        <f t="shared" si="5"/>
        <v>154381.53974895398</v>
      </c>
      <c r="H22" s="80">
        <f t="shared" si="5"/>
        <v>169222.5552631579</v>
      </c>
      <c r="I22" s="80">
        <f t="shared" si="5"/>
        <v>157419.05263157896</v>
      </c>
      <c r="J22" s="80">
        <f t="shared" si="5"/>
        <v>123359.87634408602</v>
      </c>
      <c r="K22" s="80">
        <f t="shared" si="5"/>
        <v>167074.4375</v>
      </c>
      <c r="L22" s="80">
        <f t="shared" si="5"/>
        <v>103665.57291666667</v>
      </c>
      <c r="M22" s="81">
        <f t="shared" si="5"/>
        <v>143797.89197530865</v>
      </c>
      <c r="N22" s="80">
        <f t="shared" si="5"/>
        <v>203748.77512221618</v>
      </c>
      <c r="O22" s="80">
        <f t="shared" si="5"/>
        <v>190309.57580682609</v>
      </c>
    </row>
    <row r="23" spans="1:15" s="7" customFormat="1" ht="19.5" customHeight="1" x14ac:dyDescent="0.25">
      <c r="A23" s="32" t="s">
        <v>72</v>
      </c>
      <c r="B23" s="22">
        <f t="shared" ref="B23:O23" si="6">B21/B5</f>
        <v>277496.60598345002</v>
      </c>
      <c r="C23" s="23">
        <f t="shared" si="6"/>
        <v>110281.19696969698</v>
      </c>
      <c r="D23" s="23">
        <f t="shared" si="6"/>
        <v>137821.20000000001</v>
      </c>
      <c r="E23" s="23">
        <f t="shared" si="6"/>
        <v>108238.93975903615</v>
      </c>
      <c r="F23" s="23">
        <f t="shared" si="6"/>
        <v>172755.62318840579</v>
      </c>
      <c r="G23" s="23">
        <f t="shared" si="6"/>
        <v>157680.29059829059</v>
      </c>
      <c r="H23" s="23">
        <f t="shared" si="6"/>
        <v>169222.5552631579</v>
      </c>
      <c r="I23" s="23">
        <f t="shared" si="6"/>
        <v>157419.05263157896</v>
      </c>
      <c r="J23" s="23">
        <f t="shared" si="6"/>
        <v>126767.60773480663</v>
      </c>
      <c r="K23" s="23">
        <f t="shared" si="6"/>
        <v>167074.4375</v>
      </c>
      <c r="L23" s="23">
        <f t="shared" si="6"/>
        <v>142169.92857142858</v>
      </c>
      <c r="M23" s="44">
        <f t="shared" si="6"/>
        <v>141183.38484848486</v>
      </c>
      <c r="N23" s="23">
        <f t="shared" si="6"/>
        <v>207582.45434421694</v>
      </c>
      <c r="O23" s="23">
        <f t="shared" si="6"/>
        <v>194648.14604606983</v>
      </c>
    </row>
    <row r="24" spans="1:15" s="7" customFormat="1" ht="19.5" customHeight="1" x14ac:dyDescent="0.25">
      <c r="A24" s="32" t="s">
        <v>71</v>
      </c>
      <c r="B24" s="22">
        <f t="shared" ref="B24:O24" si="7">B21/B6</f>
        <v>847.95487399730803</v>
      </c>
      <c r="C24" s="23">
        <f t="shared" si="7"/>
        <v>316.48660753108965</v>
      </c>
      <c r="D24" s="23">
        <f t="shared" si="7"/>
        <v>414.64949756303025</v>
      </c>
      <c r="E24" s="23">
        <f t="shared" si="7"/>
        <v>334.9676360924683</v>
      </c>
      <c r="F24" s="23">
        <f t="shared" si="7"/>
        <v>485.78773522429725</v>
      </c>
      <c r="G24" s="23">
        <f t="shared" si="7"/>
        <v>416.98805447250948</v>
      </c>
      <c r="H24" s="23">
        <f t="shared" si="7"/>
        <v>425.74248713925357</v>
      </c>
      <c r="I24" s="23">
        <f t="shared" si="7"/>
        <v>466.96738164436863</v>
      </c>
      <c r="J24" s="23">
        <f t="shared" si="7"/>
        <v>398.27354151116975</v>
      </c>
      <c r="K24" s="23">
        <f t="shared" si="7"/>
        <v>514.03125801213571</v>
      </c>
      <c r="L24" s="23">
        <f t="shared" si="7"/>
        <v>543.75997158780456</v>
      </c>
      <c r="M24" s="44">
        <f t="shared" si="7"/>
        <v>432.17799896107749</v>
      </c>
      <c r="N24" s="23">
        <f t="shared" si="7"/>
        <v>613.31630955427238</v>
      </c>
      <c r="O24" s="23">
        <f t="shared" si="7"/>
        <v>576.21243625668012</v>
      </c>
    </row>
    <row r="25" spans="1:15" s="7" customFormat="1" ht="19.5" customHeight="1" x14ac:dyDescent="0.25">
      <c r="A25" s="32" t="s">
        <v>70</v>
      </c>
      <c r="B25" s="22">
        <f t="shared" ref="B25:O25" si="8">B21/B9</f>
        <v>1029.9627136663792</v>
      </c>
      <c r="C25" s="23">
        <f t="shared" si="8"/>
        <v>332.65302173946162</v>
      </c>
      <c r="D25" s="23">
        <f t="shared" si="8"/>
        <v>507.14306741242274</v>
      </c>
      <c r="E25" s="23">
        <f t="shared" si="8"/>
        <v>360.43940407093373</v>
      </c>
      <c r="F25" s="23">
        <f t="shared" si="8"/>
        <v>612.93934953078804</v>
      </c>
      <c r="G25" s="23">
        <f t="shared" si="8"/>
        <v>512.61757759315344</v>
      </c>
      <c r="H25" s="23">
        <f t="shared" si="8"/>
        <v>538.1225710890559</v>
      </c>
      <c r="I25" s="23">
        <f t="shared" si="8"/>
        <v>567.3462223130125</v>
      </c>
      <c r="J25" s="23">
        <f t="shared" si="8"/>
        <v>477.25888947822739</v>
      </c>
      <c r="K25" s="23">
        <f t="shared" si="8"/>
        <v>624.39902935298846</v>
      </c>
      <c r="L25" s="23">
        <f t="shared" si="8"/>
        <v>698.47662829870865</v>
      </c>
      <c r="M25" s="44">
        <f t="shared" si="8"/>
        <v>546.72154943791213</v>
      </c>
      <c r="N25" s="23">
        <f t="shared" si="8"/>
        <v>753.80997070984665</v>
      </c>
      <c r="O25" s="23">
        <f t="shared" si="8"/>
        <v>696.7592005739574</v>
      </c>
    </row>
    <row r="26" spans="1:15" s="7" customFormat="1" ht="19.5" customHeight="1" x14ac:dyDescent="0.25">
      <c r="A26" s="32" t="s">
        <v>76</v>
      </c>
      <c r="B26" s="20">
        <v>275657288</v>
      </c>
      <c r="C26" s="21">
        <v>14852281</v>
      </c>
      <c r="D26" s="21">
        <v>12022956</v>
      </c>
      <c r="E26" s="21">
        <v>18980279</v>
      </c>
      <c r="F26" s="21">
        <v>29369211</v>
      </c>
      <c r="G26" s="21">
        <v>24041297</v>
      </c>
      <c r="H26" s="21">
        <v>43693096</v>
      </c>
      <c r="I26" s="21">
        <v>25183666</v>
      </c>
      <c r="J26" s="21">
        <v>31833407</v>
      </c>
      <c r="K26" s="21">
        <v>15881584</v>
      </c>
      <c r="L26" s="21">
        <v>5985990</v>
      </c>
      <c r="M26" s="43">
        <v>26887984</v>
      </c>
      <c r="N26" s="21">
        <f>SUM(F26:M26,B26)</f>
        <v>478533523</v>
      </c>
      <c r="O26" s="21">
        <f>SUM(B26:M26)</f>
        <v>524389039</v>
      </c>
    </row>
    <row r="27" spans="1:15" s="7" customFormat="1" ht="19.5" customHeight="1" x14ac:dyDescent="0.25">
      <c r="A27" s="73" t="s">
        <v>77</v>
      </c>
      <c r="B27" s="89">
        <f t="shared" ref="B27:M27" si="9">SUM(B26/B17)</f>
        <v>52459.985308166906</v>
      </c>
      <c r="C27" s="90">
        <f t="shared" si="9"/>
        <v>52261.800204088817</v>
      </c>
      <c r="D27" s="90">
        <f t="shared" si="9"/>
        <v>54736.881402230822</v>
      </c>
      <c r="E27" s="90">
        <f t="shared" si="9"/>
        <v>56488.925595238092</v>
      </c>
      <c r="F27" s="90">
        <f t="shared" si="9"/>
        <v>53699.281430556577</v>
      </c>
      <c r="G27" s="90">
        <f t="shared" si="9"/>
        <v>55066.073432740101</v>
      </c>
      <c r="H27" s="90">
        <f t="shared" si="9"/>
        <v>56685.386611312926</v>
      </c>
      <c r="I27" s="90">
        <f t="shared" si="9"/>
        <v>55314.676682481113</v>
      </c>
      <c r="J27" s="90">
        <f t="shared" si="9"/>
        <v>55645.999615431676</v>
      </c>
      <c r="K27" s="90">
        <f t="shared" si="9"/>
        <v>55752.243207189495</v>
      </c>
      <c r="L27" s="90">
        <f t="shared" si="9"/>
        <v>55297.829099307157</v>
      </c>
      <c r="M27" s="91">
        <f t="shared" si="9"/>
        <v>54775.06518904824</v>
      </c>
      <c r="N27" s="90">
        <f>N26/N17</f>
        <v>53645.632138937493</v>
      </c>
      <c r="O27" s="90">
        <f>SUM(O26/O17)</f>
        <v>53727.779604942982</v>
      </c>
    </row>
    <row r="28" spans="1:15" s="58" customFormat="1" ht="12.75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60"/>
      <c r="O28" s="59"/>
    </row>
    <row r="29" spans="1:15" s="58" customFormat="1" ht="16.5" x14ac:dyDescent="0.25">
      <c r="A29" s="62" t="s">
        <v>96</v>
      </c>
      <c r="B29" s="63"/>
      <c r="C29" s="63"/>
      <c r="D29" s="63"/>
      <c r="E29" s="64"/>
      <c r="F29" s="64"/>
      <c r="G29" s="64"/>
      <c r="H29" s="64"/>
      <c r="I29" s="64"/>
      <c r="J29" s="64"/>
      <c r="K29" s="64"/>
      <c r="L29" s="64"/>
      <c r="M29" s="64"/>
      <c r="N29" s="65"/>
      <c r="O29" s="64"/>
    </row>
    <row r="30" spans="1:15" x14ac:dyDescent="0.25">
      <c r="N30" s="66"/>
    </row>
  </sheetData>
  <mergeCells count="1">
    <mergeCell ref="A1:O1"/>
  </mergeCells>
  <phoneticPr fontId="6" type="noConversion"/>
  <pageMargins left="0.78740157499999996" right="0.78740157499999996" top="0.984251969" bottom="0.984251969" header="0.4921259845" footer="0.4921259845"/>
  <pageSetup paperSize="9" scale="73" orientation="landscape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30"/>
  <sheetViews>
    <sheetView showGridLines="0" zoomScaleNormal="100" workbookViewId="0">
      <selection sqref="A1:O1"/>
    </sheetView>
  </sheetViews>
  <sheetFormatPr baseColWidth="10" defaultRowHeight="15" x14ac:dyDescent="0.25"/>
  <cols>
    <col min="1" max="1" width="23.7109375" style="61" customWidth="1"/>
    <col min="2" max="15" width="11.28515625" style="61" customWidth="1"/>
    <col min="16" max="16384" width="11.42578125" style="61"/>
  </cols>
  <sheetData>
    <row r="1" spans="1:15" s="49" customFormat="1" ht="19.5" customHeight="1" x14ac:dyDescent="0.25">
      <c r="A1" s="103" t="s">
        <v>97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s="49" customFormat="1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s="70" customFormat="1" ht="22.5" x14ac:dyDescent="0.25">
      <c r="A3" s="75"/>
      <c r="B3" s="74" t="s">
        <v>93</v>
      </c>
      <c r="C3" s="53" t="s">
        <v>45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50</v>
      </c>
      <c r="J3" s="53" t="s">
        <v>51</v>
      </c>
      <c r="K3" s="53" t="s">
        <v>52</v>
      </c>
      <c r="L3" s="53" t="s">
        <v>53</v>
      </c>
      <c r="M3" s="88" t="s">
        <v>54</v>
      </c>
      <c r="N3" s="53" t="s">
        <v>94</v>
      </c>
      <c r="O3" s="53" t="s">
        <v>95</v>
      </c>
    </row>
    <row r="4" spans="1:15" s="7" customFormat="1" ht="19.5" customHeight="1" x14ac:dyDescent="0.25">
      <c r="A4" s="28" t="s">
        <v>55</v>
      </c>
      <c r="B4" s="8">
        <v>1610</v>
      </c>
      <c r="C4" s="9">
        <v>200</v>
      </c>
      <c r="D4" s="9">
        <v>164</v>
      </c>
      <c r="E4" s="9">
        <v>261</v>
      </c>
      <c r="F4" s="9">
        <v>276</v>
      </c>
      <c r="G4" s="9">
        <v>239</v>
      </c>
      <c r="H4" s="9">
        <v>380</v>
      </c>
      <c r="I4" s="9">
        <v>238</v>
      </c>
      <c r="J4" s="9">
        <v>360</v>
      </c>
      <c r="K4" s="9">
        <v>154</v>
      </c>
      <c r="L4" s="9">
        <v>96</v>
      </c>
      <c r="M4" s="38">
        <v>324</v>
      </c>
      <c r="N4" s="9">
        <f>SUM(F4:M4,B4)</f>
        <v>3677</v>
      </c>
      <c r="O4" s="9">
        <f>SUM(B4:M4)</f>
        <v>4302</v>
      </c>
    </row>
    <row r="5" spans="1:15" s="7" customFormat="1" ht="19.5" customHeight="1" x14ac:dyDescent="0.25">
      <c r="A5" s="30" t="s">
        <v>99</v>
      </c>
      <c r="B5" s="10">
        <v>1541</v>
      </c>
      <c r="C5" s="11">
        <v>199</v>
      </c>
      <c r="D5" s="11">
        <v>152</v>
      </c>
      <c r="E5" s="11">
        <v>251</v>
      </c>
      <c r="F5" s="11">
        <v>276</v>
      </c>
      <c r="G5" s="11">
        <v>234</v>
      </c>
      <c r="H5" s="11">
        <v>380</v>
      </c>
      <c r="I5" s="11">
        <v>238</v>
      </c>
      <c r="J5" s="11">
        <v>357</v>
      </c>
      <c r="K5" s="11">
        <v>144</v>
      </c>
      <c r="L5" s="11">
        <v>70</v>
      </c>
      <c r="M5" s="39">
        <v>328</v>
      </c>
      <c r="N5" s="11">
        <f>SUM(F5:M5,B5)</f>
        <v>3568</v>
      </c>
      <c r="O5" s="11">
        <f>SUM(B5:M5)</f>
        <v>4170</v>
      </c>
    </row>
    <row r="6" spans="1:15" s="7" customFormat="1" ht="19.5" customHeight="1" x14ac:dyDescent="0.25">
      <c r="A6" s="30" t="s">
        <v>4</v>
      </c>
      <c r="B6" s="10">
        <v>521498</v>
      </c>
      <c r="C6" s="11">
        <v>70206</v>
      </c>
      <c r="D6" s="11">
        <v>51028</v>
      </c>
      <c r="E6" s="11">
        <v>84407</v>
      </c>
      <c r="F6" s="11">
        <v>101157</v>
      </c>
      <c r="G6" s="11">
        <v>90968</v>
      </c>
      <c r="H6" s="11">
        <v>150969</v>
      </c>
      <c r="I6" s="11">
        <v>84552</v>
      </c>
      <c r="J6" s="11">
        <v>116956</v>
      </c>
      <c r="K6" s="11">
        <v>47107</v>
      </c>
      <c r="L6" s="11">
        <v>19297</v>
      </c>
      <c r="M6" s="39">
        <v>109538</v>
      </c>
      <c r="N6" s="11">
        <f>SUM(F6:M6,B6)</f>
        <v>1242042</v>
      </c>
      <c r="O6" s="11">
        <f>SUM(B6:M6)</f>
        <v>1447683</v>
      </c>
    </row>
    <row r="7" spans="1:15" s="14" customFormat="1" ht="19.5" customHeight="1" x14ac:dyDescent="0.25">
      <c r="A7" s="31" t="s">
        <v>5</v>
      </c>
      <c r="B7" s="12">
        <v>68712</v>
      </c>
      <c r="C7" s="13">
        <v>11723</v>
      </c>
      <c r="D7" s="13">
        <v>6781</v>
      </c>
      <c r="E7" s="13">
        <v>1046</v>
      </c>
      <c r="F7" s="13">
        <v>17197</v>
      </c>
      <c r="G7" s="13">
        <v>10768</v>
      </c>
      <c r="H7" s="13">
        <v>19491</v>
      </c>
      <c r="I7" s="13">
        <v>11256</v>
      </c>
      <c r="J7" s="13">
        <v>13180</v>
      </c>
      <c r="K7" s="13">
        <v>6203</v>
      </c>
      <c r="L7" s="13">
        <v>3064</v>
      </c>
      <c r="M7" s="40">
        <v>12240</v>
      </c>
      <c r="N7" s="13">
        <f>SUM(F7:M7,B7)</f>
        <v>162111</v>
      </c>
      <c r="O7" s="13">
        <f>SUM(B7:M7)</f>
        <v>181661</v>
      </c>
    </row>
    <row r="8" spans="1:15" s="7" customFormat="1" ht="19.5" customHeight="1" x14ac:dyDescent="0.25">
      <c r="A8" s="30" t="s">
        <v>6</v>
      </c>
      <c r="B8" s="76">
        <f t="shared" ref="B8:O8" si="0">B7/B6</f>
        <v>0.13175889456910669</v>
      </c>
      <c r="C8" s="77">
        <f t="shared" si="0"/>
        <v>0.16698003019684926</v>
      </c>
      <c r="D8" s="77">
        <f t="shared" si="0"/>
        <v>0.13288782629144782</v>
      </c>
      <c r="E8" s="77">
        <f t="shared" si="0"/>
        <v>1.2392337128437216E-2</v>
      </c>
      <c r="F8" s="77">
        <f t="shared" si="0"/>
        <v>0.17000306454323477</v>
      </c>
      <c r="G8" s="77">
        <f t="shared" si="0"/>
        <v>0.11837129540058042</v>
      </c>
      <c r="H8" s="77">
        <f t="shared" si="0"/>
        <v>0.12910597539892296</v>
      </c>
      <c r="I8" s="77">
        <f t="shared" si="0"/>
        <v>0.13312517740562022</v>
      </c>
      <c r="J8" s="77">
        <f t="shared" si="0"/>
        <v>0.11269195252915626</v>
      </c>
      <c r="K8" s="77">
        <f t="shared" si="0"/>
        <v>0.13167894368140617</v>
      </c>
      <c r="L8" s="77">
        <f t="shared" si="0"/>
        <v>0.15878115769290563</v>
      </c>
      <c r="M8" s="78">
        <f t="shared" si="0"/>
        <v>0.11174204385692636</v>
      </c>
      <c r="N8" s="77">
        <f>SUM(N7/N6)*100</f>
        <v>13.051974087832779</v>
      </c>
      <c r="O8" s="77">
        <f t="shared" si="0"/>
        <v>0.12548396299466114</v>
      </c>
    </row>
    <row r="9" spans="1:15" s="7" customFormat="1" ht="19.5" customHeight="1" x14ac:dyDescent="0.25">
      <c r="A9" s="30" t="s">
        <v>7</v>
      </c>
      <c r="B9" s="10">
        <v>426055</v>
      </c>
      <c r="C9" s="11">
        <v>66658</v>
      </c>
      <c r="D9" s="11">
        <v>41917</v>
      </c>
      <c r="E9" s="11">
        <v>78656</v>
      </c>
      <c r="F9" s="11">
        <v>80874</v>
      </c>
      <c r="G9" s="11">
        <v>74182</v>
      </c>
      <c r="H9" s="11">
        <v>119361</v>
      </c>
      <c r="I9" s="11">
        <v>69689</v>
      </c>
      <c r="J9" s="11">
        <v>97953</v>
      </c>
      <c r="K9" s="11">
        <v>38694</v>
      </c>
      <c r="L9" s="11">
        <v>15178</v>
      </c>
      <c r="M9" s="39">
        <v>86762</v>
      </c>
      <c r="N9" s="11">
        <f>SUM(F9:M9,B9)</f>
        <v>1008748</v>
      </c>
      <c r="O9" s="11">
        <f>SUM(B9:M9)</f>
        <v>1195979</v>
      </c>
    </row>
    <row r="10" spans="1:15" s="7" customFormat="1" ht="19.5" customHeight="1" x14ac:dyDescent="0.25">
      <c r="A10" s="30" t="s">
        <v>100</v>
      </c>
      <c r="B10" s="10">
        <v>95443</v>
      </c>
      <c r="C10" s="11">
        <v>3548</v>
      </c>
      <c r="D10" s="11">
        <v>9111</v>
      </c>
      <c r="E10" s="11">
        <v>5751</v>
      </c>
      <c r="F10" s="11">
        <v>20283</v>
      </c>
      <c r="G10" s="11">
        <v>16786</v>
      </c>
      <c r="H10" s="11">
        <v>31608</v>
      </c>
      <c r="I10" s="11">
        <v>14863</v>
      </c>
      <c r="J10" s="11">
        <v>19003</v>
      </c>
      <c r="K10" s="11">
        <v>8413</v>
      </c>
      <c r="L10" s="11">
        <v>4119</v>
      </c>
      <c r="M10" s="39">
        <v>22776</v>
      </c>
      <c r="N10" s="11">
        <f>SUM(F10:M10,B10)</f>
        <v>233294</v>
      </c>
      <c r="O10" s="11">
        <f>SUM(B10:M10)</f>
        <v>251704</v>
      </c>
    </row>
    <row r="11" spans="1:15" s="7" customFormat="1" ht="19.5" customHeight="1" x14ac:dyDescent="0.25">
      <c r="A11" s="30" t="s">
        <v>58</v>
      </c>
      <c r="B11" s="10">
        <v>730</v>
      </c>
      <c r="C11" s="11">
        <v>111</v>
      </c>
      <c r="D11" s="11">
        <v>47</v>
      </c>
      <c r="E11" s="11">
        <v>152</v>
      </c>
      <c r="F11" s="11">
        <v>153</v>
      </c>
      <c r="G11" s="11">
        <v>176</v>
      </c>
      <c r="H11" s="11">
        <v>278</v>
      </c>
      <c r="I11" s="11">
        <v>167</v>
      </c>
      <c r="J11" s="11">
        <v>221</v>
      </c>
      <c r="K11" s="11">
        <v>84</v>
      </c>
      <c r="L11" s="11">
        <v>57</v>
      </c>
      <c r="M11" s="39">
        <v>209</v>
      </c>
      <c r="N11" s="11">
        <f>SUM(F11:M11,B11)</f>
        <v>2075</v>
      </c>
      <c r="O11" s="11">
        <f>SUM(B11:M11)</f>
        <v>2385</v>
      </c>
    </row>
    <row r="12" spans="1:15" s="7" customFormat="1" ht="19.5" customHeight="1" x14ac:dyDescent="0.25">
      <c r="A12" s="30" t="s">
        <v>9</v>
      </c>
      <c r="B12" s="10">
        <v>94411</v>
      </c>
      <c r="C12" s="11">
        <v>3505</v>
      </c>
      <c r="D12" s="11">
        <v>8992</v>
      </c>
      <c r="E12" s="11">
        <v>5763</v>
      </c>
      <c r="F12" s="11">
        <v>19984</v>
      </c>
      <c r="G12" s="11">
        <v>16622</v>
      </c>
      <c r="H12" s="11">
        <v>31325</v>
      </c>
      <c r="I12" s="11">
        <v>14725</v>
      </c>
      <c r="J12" s="11">
        <v>18734</v>
      </c>
      <c r="K12" s="11">
        <v>8294</v>
      </c>
      <c r="L12" s="11">
        <v>4095</v>
      </c>
      <c r="M12" s="39">
        <v>22557</v>
      </c>
      <c r="N12" s="11">
        <f>SUM(F12:M12,B12)</f>
        <v>230747</v>
      </c>
      <c r="O12" s="11">
        <f>SUM(B12:M12)</f>
        <v>249007</v>
      </c>
    </row>
    <row r="13" spans="1:15" s="7" customFormat="1" ht="19.5" customHeight="1" x14ac:dyDescent="0.25">
      <c r="A13" s="30" t="s">
        <v>10</v>
      </c>
      <c r="B13" s="10">
        <v>946</v>
      </c>
      <c r="C13" s="11">
        <v>40</v>
      </c>
      <c r="D13" s="11">
        <v>118</v>
      </c>
      <c r="E13" s="11">
        <v>12</v>
      </c>
      <c r="F13" s="11">
        <v>292</v>
      </c>
      <c r="G13" s="11">
        <v>175</v>
      </c>
      <c r="H13" s="11">
        <v>289</v>
      </c>
      <c r="I13" s="11">
        <v>139</v>
      </c>
      <c r="J13" s="11">
        <v>255</v>
      </c>
      <c r="K13" s="11">
        <v>107</v>
      </c>
      <c r="L13" s="11">
        <v>36</v>
      </c>
      <c r="M13" s="39">
        <v>208</v>
      </c>
      <c r="N13" s="11">
        <f>SUM(F13:M13,B13)</f>
        <v>2447</v>
      </c>
      <c r="O13" s="11">
        <f>SUM(B13:M13)</f>
        <v>2617</v>
      </c>
    </row>
    <row r="14" spans="1:15" s="7" customFormat="1" ht="19.5" customHeight="1" x14ac:dyDescent="0.25">
      <c r="A14" s="32" t="s">
        <v>59</v>
      </c>
      <c r="B14" s="20">
        <f t="shared" ref="B14:O14" si="1">(B10+B12+B13)/2</f>
        <v>95400</v>
      </c>
      <c r="C14" s="21">
        <f t="shared" si="1"/>
        <v>3546.5</v>
      </c>
      <c r="D14" s="21">
        <f t="shared" si="1"/>
        <v>9110.5</v>
      </c>
      <c r="E14" s="21">
        <f t="shared" si="1"/>
        <v>5763</v>
      </c>
      <c r="F14" s="21">
        <f t="shared" si="1"/>
        <v>20279.5</v>
      </c>
      <c r="G14" s="21">
        <f t="shared" si="1"/>
        <v>16791.5</v>
      </c>
      <c r="H14" s="21">
        <f t="shared" si="1"/>
        <v>31611</v>
      </c>
      <c r="I14" s="21">
        <f t="shared" si="1"/>
        <v>14863.5</v>
      </c>
      <c r="J14" s="21">
        <f t="shared" si="1"/>
        <v>18996</v>
      </c>
      <c r="K14" s="21">
        <f t="shared" si="1"/>
        <v>8407</v>
      </c>
      <c r="L14" s="21">
        <f t="shared" si="1"/>
        <v>4125</v>
      </c>
      <c r="M14" s="43">
        <f t="shared" si="1"/>
        <v>22770.5</v>
      </c>
      <c r="N14" s="21">
        <f t="shared" si="1"/>
        <v>233244</v>
      </c>
      <c r="O14" s="21">
        <f t="shared" si="1"/>
        <v>251664</v>
      </c>
    </row>
    <row r="15" spans="1:15" s="7" customFormat="1" ht="19.5" customHeight="1" x14ac:dyDescent="0.25">
      <c r="A15" s="32" t="s">
        <v>75</v>
      </c>
      <c r="B15" s="10">
        <v>487876</v>
      </c>
      <c r="C15" s="11">
        <v>2184</v>
      </c>
      <c r="D15" s="11">
        <v>1128</v>
      </c>
      <c r="E15" s="11">
        <v>2746</v>
      </c>
      <c r="F15" s="11">
        <v>78326</v>
      </c>
      <c r="G15" s="11">
        <v>45246</v>
      </c>
      <c r="H15" s="11">
        <v>87388</v>
      </c>
      <c r="I15" s="11">
        <v>51560</v>
      </c>
      <c r="J15" s="11">
        <v>46108</v>
      </c>
      <c r="K15" s="11">
        <v>33861</v>
      </c>
      <c r="L15" s="11">
        <v>10490</v>
      </c>
      <c r="M15" s="39">
        <v>68905</v>
      </c>
      <c r="N15" s="11">
        <f>SUM(F15:M15,B15)</f>
        <v>909760</v>
      </c>
      <c r="O15" s="11">
        <f>SUM(B15:M15)</f>
        <v>915818</v>
      </c>
    </row>
    <row r="16" spans="1:15" s="7" customFormat="1" ht="19.5" customHeight="1" x14ac:dyDescent="0.25">
      <c r="A16" s="32" t="s">
        <v>44</v>
      </c>
      <c r="B16" s="10">
        <v>992845</v>
      </c>
      <c r="C16" s="11">
        <v>3280</v>
      </c>
      <c r="D16" s="11">
        <v>1398</v>
      </c>
      <c r="E16" s="11">
        <v>9092</v>
      </c>
      <c r="F16" s="11">
        <v>151260</v>
      </c>
      <c r="G16" s="11">
        <v>100996</v>
      </c>
      <c r="H16" s="11">
        <v>176459</v>
      </c>
      <c r="I16" s="11">
        <v>113151</v>
      </c>
      <c r="J16" s="11">
        <v>121881</v>
      </c>
      <c r="K16" s="11">
        <v>89914</v>
      </c>
      <c r="L16" s="11">
        <v>33254</v>
      </c>
      <c r="M16" s="39">
        <v>137690</v>
      </c>
      <c r="N16" s="11">
        <f>SUM(F16:M16,B16)</f>
        <v>1917450</v>
      </c>
      <c r="O16" s="11">
        <f>SUM(B16:M16)</f>
        <v>1931220</v>
      </c>
    </row>
    <row r="17" spans="1:15" s="7" customFormat="1" ht="19.5" customHeight="1" x14ac:dyDescent="0.25">
      <c r="A17" s="32" t="s">
        <v>78</v>
      </c>
      <c r="B17" s="79">
        <v>5201.57</v>
      </c>
      <c r="C17" s="80">
        <v>278.04000000000002</v>
      </c>
      <c r="D17" s="80">
        <v>217.13</v>
      </c>
      <c r="E17" s="80">
        <v>334.7</v>
      </c>
      <c r="F17" s="80">
        <v>531.16</v>
      </c>
      <c r="G17" s="80">
        <v>437.25</v>
      </c>
      <c r="H17" s="80">
        <v>753.4</v>
      </c>
      <c r="I17" s="80">
        <v>440.97</v>
      </c>
      <c r="J17" s="80">
        <v>557.01</v>
      </c>
      <c r="K17" s="80">
        <v>287.2</v>
      </c>
      <c r="L17" s="80">
        <v>111.01</v>
      </c>
      <c r="M17" s="81">
        <v>476.32</v>
      </c>
      <c r="N17" s="80">
        <f>SUM(F17:M17,B17)</f>
        <v>8795.89</v>
      </c>
      <c r="O17" s="80">
        <f>SUM(B17:M17)</f>
        <v>9625.76</v>
      </c>
    </row>
    <row r="18" spans="1:15" s="7" customFormat="1" ht="19.5" customHeight="1" x14ac:dyDescent="0.25">
      <c r="A18" s="30" t="s">
        <v>17</v>
      </c>
      <c r="B18" s="79">
        <f t="shared" ref="B18:N18" si="2">SUM(B9/366)</f>
        <v>1164.0846994535518</v>
      </c>
      <c r="C18" s="80">
        <f t="shared" si="2"/>
        <v>182.12568306010928</v>
      </c>
      <c r="D18" s="80">
        <f t="shared" si="2"/>
        <v>114.52732240437159</v>
      </c>
      <c r="E18" s="80">
        <f t="shared" si="2"/>
        <v>214.9071038251366</v>
      </c>
      <c r="F18" s="80">
        <f t="shared" si="2"/>
        <v>220.96721311475409</v>
      </c>
      <c r="G18" s="80">
        <f t="shared" si="2"/>
        <v>202.68306010928961</v>
      </c>
      <c r="H18" s="80">
        <f t="shared" si="2"/>
        <v>326.12295081967216</v>
      </c>
      <c r="I18" s="80">
        <f t="shared" si="2"/>
        <v>190.4071038251366</v>
      </c>
      <c r="J18" s="80">
        <f t="shared" si="2"/>
        <v>267.63114754098359</v>
      </c>
      <c r="K18" s="80">
        <f t="shared" si="2"/>
        <v>105.72131147540983</v>
      </c>
      <c r="L18" s="80">
        <f t="shared" si="2"/>
        <v>41.469945355191257</v>
      </c>
      <c r="M18" s="81">
        <f t="shared" si="2"/>
        <v>237.05464480874318</v>
      </c>
      <c r="N18" s="80">
        <f t="shared" si="2"/>
        <v>2756.1420765027324</v>
      </c>
      <c r="O18" s="80">
        <v>3276.65</v>
      </c>
    </row>
    <row r="19" spans="1:15" s="7" customFormat="1" ht="19.5" customHeight="1" x14ac:dyDescent="0.25">
      <c r="A19" s="32" t="s">
        <v>91</v>
      </c>
      <c r="B19" s="79">
        <f t="shared" ref="B19:N19" si="3">B9*100/(B5*366)</f>
        <v>75.540863040464103</v>
      </c>
      <c r="C19" s="80">
        <f t="shared" si="3"/>
        <v>91.520443748798641</v>
      </c>
      <c r="D19" s="80">
        <f t="shared" si="3"/>
        <v>75.346922634454984</v>
      </c>
      <c r="E19" s="80">
        <f t="shared" si="3"/>
        <v>85.620360089695865</v>
      </c>
      <c r="F19" s="80">
        <f t="shared" si="3"/>
        <v>80.060584461867421</v>
      </c>
      <c r="G19" s="80">
        <f t="shared" si="3"/>
        <v>86.616692354397273</v>
      </c>
      <c r="H19" s="80">
        <f t="shared" si="3"/>
        <v>85.821829163071612</v>
      </c>
      <c r="I19" s="80">
        <f t="shared" si="3"/>
        <v>80.002984800477563</v>
      </c>
      <c r="J19" s="80">
        <f t="shared" si="3"/>
        <v>74.966707994673285</v>
      </c>
      <c r="K19" s="80">
        <f t="shared" si="3"/>
        <v>73.417577413479052</v>
      </c>
      <c r="L19" s="80">
        <f t="shared" si="3"/>
        <v>59.242779078844656</v>
      </c>
      <c r="M19" s="81">
        <f t="shared" si="3"/>
        <v>72.272757563641207</v>
      </c>
      <c r="N19" s="80">
        <f t="shared" si="3"/>
        <v>77.246134431130386</v>
      </c>
      <c r="O19" s="80">
        <v>78.58</v>
      </c>
    </row>
    <row r="20" spans="1:15" s="7" customFormat="1" ht="19.5" customHeight="1" x14ac:dyDescent="0.25">
      <c r="A20" s="32" t="s">
        <v>19</v>
      </c>
      <c r="B20" s="79">
        <f t="shared" ref="B20:O20" si="4">B9/B14</f>
        <v>4.4659853249475887</v>
      </c>
      <c r="C20" s="80">
        <f t="shared" si="4"/>
        <v>18.795432116170872</v>
      </c>
      <c r="D20" s="80">
        <f t="shared" si="4"/>
        <v>4.6009549420997748</v>
      </c>
      <c r="E20" s="80">
        <f t="shared" si="4"/>
        <v>13.648446989415236</v>
      </c>
      <c r="F20" s="80">
        <f t="shared" si="4"/>
        <v>3.9879681451712319</v>
      </c>
      <c r="G20" s="80">
        <f t="shared" si="4"/>
        <v>4.4178304499300243</v>
      </c>
      <c r="H20" s="80">
        <f t="shared" si="4"/>
        <v>3.7759324285849862</v>
      </c>
      <c r="I20" s="80">
        <f t="shared" si="4"/>
        <v>4.688599589598681</v>
      </c>
      <c r="J20" s="80">
        <f t="shared" si="4"/>
        <v>5.156506632975363</v>
      </c>
      <c r="K20" s="80">
        <f t="shared" si="4"/>
        <v>4.6025930771975734</v>
      </c>
      <c r="L20" s="80">
        <f t="shared" si="4"/>
        <v>3.6795151515151514</v>
      </c>
      <c r="M20" s="81">
        <f t="shared" si="4"/>
        <v>3.8102808458312292</v>
      </c>
      <c r="N20" s="80">
        <f t="shared" si="4"/>
        <v>4.3248615184099055</v>
      </c>
      <c r="O20" s="80">
        <f t="shared" si="4"/>
        <v>4.7522847924216416</v>
      </c>
    </row>
    <row r="21" spans="1:15" s="7" customFormat="1" ht="19.5" customHeight="1" x14ac:dyDescent="0.25">
      <c r="A21" s="32" t="s">
        <v>20</v>
      </c>
      <c r="B21" s="10">
        <v>434397256</v>
      </c>
      <c r="C21" s="11">
        <v>21715060</v>
      </c>
      <c r="D21" s="11">
        <v>20384843</v>
      </c>
      <c r="E21" s="11">
        <v>27042205</v>
      </c>
      <c r="F21" s="11">
        <v>47054934</v>
      </c>
      <c r="G21" s="11">
        <v>36190236</v>
      </c>
      <c r="H21" s="11">
        <v>62427731</v>
      </c>
      <c r="I21" s="11">
        <v>37238578</v>
      </c>
      <c r="J21" s="11">
        <v>44735393</v>
      </c>
      <c r="K21" s="11">
        <v>24337418</v>
      </c>
      <c r="L21" s="11">
        <v>9814984</v>
      </c>
      <c r="M21" s="39">
        <v>46904355</v>
      </c>
      <c r="N21" s="11">
        <f>SUM(F21:M21,B21)</f>
        <v>743100885</v>
      </c>
      <c r="O21" s="11">
        <f>SUM(B21:M21)</f>
        <v>812242993</v>
      </c>
    </row>
    <row r="22" spans="1:15" s="7" customFormat="1" ht="19.5" customHeight="1" x14ac:dyDescent="0.25">
      <c r="A22" s="32" t="s">
        <v>73</v>
      </c>
      <c r="B22" s="79">
        <f t="shared" ref="B22:O22" si="5">B21/B4</f>
        <v>269811.9602484472</v>
      </c>
      <c r="C22" s="80">
        <f t="shared" si="5"/>
        <v>108575.3</v>
      </c>
      <c r="D22" s="80">
        <f t="shared" si="5"/>
        <v>124297.8231707317</v>
      </c>
      <c r="E22" s="80">
        <f t="shared" si="5"/>
        <v>103609.98084291187</v>
      </c>
      <c r="F22" s="80">
        <f t="shared" si="5"/>
        <v>170488.89130434784</v>
      </c>
      <c r="G22" s="80">
        <f t="shared" si="5"/>
        <v>151423.58158995816</v>
      </c>
      <c r="H22" s="80">
        <f t="shared" si="5"/>
        <v>164283.50263157894</v>
      </c>
      <c r="I22" s="80">
        <f t="shared" si="5"/>
        <v>156464.61344537814</v>
      </c>
      <c r="J22" s="80">
        <f t="shared" si="5"/>
        <v>124264.98055555555</v>
      </c>
      <c r="K22" s="80">
        <f t="shared" si="5"/>
        <v>158035.18181818182</v>
      </c>
      <c r="L22" s="80">
        <f t="shared" si="5"/>
        <v>102239.41666666667</v>
      </c>
      <c r="M22" s="81">
        <f t="shared" si="5"/>
        <v>144766.52777777778</v>
      </c>
      <c r="N22" s="80">
        <f t="shared" si="5"/>
        <v>202094.33913516454</v>
      </c>
      <c r="O22" s="80">
        <f t="shared" si="5"/>
        <v>188805.90260344025</v>
      </c>
    </row>
    <row r="23" spans="1:15" s="7" customFormat="1" ht="19.5" customHeight="1" x14ac:dyDescent="0.25">
      <c r="A23" s="32" t="s">
        <v>72</v>
      </c>
      <c r="B23" s="22">
        <f t="shared" ref="B23:O23" si="6">B21/B5</f>
        <v>281893.09279688512</v>
      </c>
      <c r="C23" s="23">
        <f t="shared" si="6"/>
        <v>109120.90452261307</v>
      </c>
      <c r="D23" s="23">
        <f t="shared" si="6"/>
        <v>134110.80921052632</v>
      </c>
      <c r="E23" s="23">
        <f t="shared" si="6"/>
        <v>107737.86852589641</v>
      </c>
      <c r="F23" s="23">
        <f t="shared" si="6"/>
        <v>170488.89130434784</v>
      </c>
      <c r="G23" s="23">
        <f t="shared" si="6"/>
        <v>154659.12820512822</v>
      </c>
      <c r="H23" s="23">
        <f t="shared" si="6"/>
        <v>164283.50263157894</v>
      </c>
      <c r="I23" s="23">
        <f t="shared" si="6"/>
        <v>156464.61344537814</v>
      </c>
      <c r="J23" s="23">
        <f t="shared" si="6"/>
        <v>125309.22408963586</v>
      </c>
      <c r="K23" s="23">
        <f t="shared" si="6"/>
        <v>169009.84722222222</v>
      </c>
      <c r="L23" s="23">
        <f t="shared" si="6"/>
        <v>140214.05714285714</v>
      </c>
      <c r="M23" s="44">
        <f t="shared" si="6"/>
        <v>143001.08231707316</v>
      </c>
      <c r="N23" s="23">
        <f t="shared" si="6"/>
        <v>208268.18525784754</v>
      </c>
      <c r="O23" s="23">
        <f t="shared" si="6"/>
        <v>194782.49232613909</v>
      </c>
    </row>
    <row r="24" spans="1:15" s="7" customFormat="1" ht="19.5" customHeight="1" x14ac:dyDescent="0.25">
      <c r="A24" s="32" t="s">
        <v>71</v>
      </c>
      <c r="B24" s="22">
        <f t="shared" ref="B24:O24" si="7">B21/B6</f>
        <v>832.97971612546928</v>
      </c>
      <c r="C24" s="23">
        <f t="shared" si="7"/>
        <v>309.30490271486769</v>
      </c>
      <c r="D24" s="23">
        <f t="shared" si="7"/>
        <v>399.48347965822688</v>
      </c>
      <c r="E24" s="23">
        <f t="shared" si="7"/>
        <v>320.37870081865248</v>
      </c>
      <c r="F24" s="23">
        <f t="shared" si="7"/>
        <v>465.16735371748865</v>
      </c>
      <c r="G24" s="23">
        <f t="shared" si="7"/>
        <v>397.83479905021545</v>
      </c>
      <c r="H24" s="23">
        <f t="shared" si="7"/>
        <v>413.51357563473294</v>
      </c>
      <c r="I24" s="23">
        <f t="shared" si="7"/>
        <v>440.42220172201723</v>
      </c>
      <c r="J24" s="23">
        <f t="shared" si="7"/>
        <v>382.49763158794758</v>
      </c>
      <c r="K24" s="23">
        <f t="shared" si="7"/>
        <v>516.6412210499501</v>
      </c>
      <c r="L24" s="23">
        <f t="shared" si="7"/>
        <v>508.62745504482564</v>
      </c>
      <c r="M24" s="44">
        <f t="shared" si="7"/>
        <v>428.20167430480745</v>
      </c>
      <c r="N24" s="23">
        <f t="shared" si="7"/>
        <v>598.28965928688399</v>
      </c>
      <c r="O24" s="23">
        <f t="shared" si="7"/>
        <v>561.06412315403304</v>
      </c>
    </row>
    <row r="25" spans="1:15" s="7" customFormat="1" ht="19.5" customHeight="1" x14ac:dyDescent="0.25">
      <c r="A25" s="32" t="s">
        <v>70</v>
      </c>
      <c r="B25" s="22">
        <f t="shared" ref="B25:O25" si="8">B21/B9</f>
        <v>1019.5802325990776</v>
      </c>
      <c r="C25" s="23">
        <f t="shared" si="8"/>
        <v>325.76824987248341</v>
      </c>
      <c r="D25" s="23">
        <f t="shared" si="8"/>
        <v>486.314454755827</v>
      </c>
      <c r="E25" s="23">
        <f t="shared" si="8"/>
        <v>343.80346063873066</v>
      </c>
      <c r="F25" s="23">
        <f t="shared" si="8"/>
        <v>581.83018028043625</v>
      </c>
      <c r="G25" s="23">
        <f t="shared" si="8"/>
        <v>487.85737780054461</v>
      </c>
      <c r="H25" s="23">
        <f t="shared" si="8"/>
        <v>523.016152679686</v>
      </c>
      <c r="I25" s="23">
        <f t="shared" si="8"/>
        <v>534.35374305844539</v>
      </c>
      <c r="J25" s="23">
        <f t="shared" si="8"/>
        <v>456.7026328953682</v>
      </c>
      <c r="K25" s="23">
        <f t="shared" si="8"/>
        <v>628.97136506951983</v>
      </c>
      <c r="L25" s="23">
        <f t="shared" si="8"/>
        <v>646.65858479378051</v>
      </c>
      <c r="M25" s="44">
        <f t="shared" si="8"/>
        <v>540.60942578548213</v>
      </c>
      <c r="N25" s="23">
        <f t="shared" si="8"/>
        <v>736.65661294991412</v>
      </c>
      <c r="O25" s="23">
        <f t="shared" si="8"/>
        <v>679.14486207533741</v>
      </c>
    </row>
    <row r="26" spans="1:15" s="7" customFormat="1" ht="19.5" customHeight="1" x14ac:dyDescent="0.25">
      <c r="A26" s="32" t="s">
        <v>76</v>
      </c>
      <c r="B26" s="20">
        <v>264019185</v>
      </c>
      <c r="C26" s="21">
        <v>13952397</v>
      </c>
      <c r="D26" s="21">
        <v>11322806</v>
      </c>
      <c r="E26" s="21">
        <v>18186691</v>
      </c>
      <c r="F26" s="21">
        <v>27944990</v>
      </c>
      <c r="G26" s="21">
        <v>23054916</v>
      </c>
      <c r="H26" s="21">
        <v>40948084</v>
      </c>
      <c r="I26" s="21">
        <v>23531132</v>
      </c>
      <c r="J26" s="21">
        <v>29474901</v>
      </c>
      <c r="K26" s="21">
        <v>15414890</v>
      </c>
      <c r="L26" s="21">
        <v>5730564</v>
      </c>
      <c r="M26" s="43">
        <v>25112011</v>
      </c>
      <c r="N26" s="21">
        <f>SUM(F26:M26,B26)</f>
        <v>455230673</v>
      </c>
      <c r="O26" s="21">
        <f>SUM(B26:M26)</f>
        <v>498692567</v>
      </c>
    </row>
    <row r="27" spans="1:15" s="7" customFormat="1" ht="19.5" customHeight="1" x14ac:dyDescent="0.25">
      <c r="A27" s="73" t="s">
        <v>77</v>
      </c>
      <c r="B27" s="89">
        <f t="shared" ref="B27:M27" si="9">SUM(B26/B17)</f>
        <v>50757.595302956608</v>
      </c>
      <c r="C27" s="90">
        <f t="shared" si="9"/>
        <v>50181.258092360811</v>
      </c>
      <c r="D27" s="90">
        <f t="shared" si="9"/>
        <v>52147.589001980385</v>
      </c>
      <c r="E27" s="90">
        <f t="shared" si="9"/>
        <v>54337.290110546761</v>
      </c>
      <c r="F27" s="90">
        <f t="shared" si="9"/>
        <v>52611.247081858579</v>
      </c>
      <c r="G27" s="90">
        <f t="shared" si="9"/>
        <v>52727.080617495711</v>
      </c>
      <c r="H27" s="90">
        <f t="shared" si="9"/>
        <v>54351.053889036368</v>
      </c>
      <c r="I27" s="90">
        <f t="shared" si="9"/>
        <v>53362.206045762745</v>
      </c>
      <c r="J27" s="90">
        <f t="shared" si="9"/>
        <v>52916.28696073679</v>
      </c>
      <c r="K27" s="90">
        <f t="shared" si="9"/>
        <v>53673.015320334263</v>
      </c>
      <c r="L27" s="90">
        <f t="shared" si="9"/>
        <v>51622.052067381315</v>
      </c>
      <c r="M27" s="91">
        <f t="shared" si="9"/>
        <v>52720.883019818612</v>
      </c>
      <c r="N27" s="90">
        <f>N26/N17</f>
        <v>51754.930200354946</v>
      </c>
      <c r="O27" s="90">
        <f>SUM(O26/O17)</f>
        <v>51808.123929954621</v>
      </c>
    </row>
    <row r="28" spans="1:15" s="58" customFormat="1" ht="12.75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60"/>
      <c r="O28" s="59"/>
    </row>
    <row r="29" spans="1:15" s="58" customFormat="1" ht="16.5" x14ac:dyDescent="0.25">
      <c r="A29" s="62" t="s">
        <v>96</v>
      </c>
      <c r="B29" s="63"/>
      <c r="C29" s="63"/>
      <c r="D29" s="63"/>
      <c r="E29" s="64"/>
      <c r="F29" s="64"/>
      <c r="G29" s="64"/>
      <c r="H29" s="64"/>
      <c r="I29" s="64"/>
      <c r="J29" s="64"/>
      <c r="K29" s="64"/>
      <c r="L29" s="64"/>
      <c r="M29" s="64"/>
      <c r="N29" s="65"/>
      <c r="O29" s="64"/>
    </row>
    <row r="30" spans="1:15" x14ac:dyDescent="0.25">
      <c r="N30" s="66"/>
    </row>
  </sheetData>
  <mergeCells count="1">
    <mergeCell ref="A1:O1"/>
  </mergeCells>
  <phoneticPr fontId="6" type="noConversion"/>
  <pageMargins left="0.78740157499999996" right="0.78740157499999996" top="0.984251969" bottom="0.984251969" header="0.4921259845" footer="0.4921259845"/>
  <pageSetup paperSize="9" scale="68" orientation="landscape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30"/>
  <sheetViews>
    <sheetView showGridLines="0" zoomScaleNormal="100" workbookViewId="0">
      <selection sqref="A1:O1"/>
    </sheetView>
  </sheetViews>
  <sheetFormatPr baseColWidth="10" defaultRowHeight="15" x14ac:dyDescent="0.25"/>
  <cols>
    <col min="1" max="1" width="23.7109375" style="61" customWidth="1"/>
    <col min="2" max="15" width="11.28515625" style="61" customWidth="1"/>
  </cols>
  <sheetData>
    <row r="1" spans="1:15" s="68" customFormat="1" ht="19.5" customHeight="1" x14ac:dyDescent="0.25">
      <c r="A1" s="103" t="s">
        <v>92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s="58" customFormat="1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/>
      <c r="O2" s="49"/>
    </row>
    <row r="3" spans="1:15" s="70" customFormat="1" ht="22.5" x14ac:dyDescent="0.25">
      <c r="A3" s="75"/>
      <c r="B3" s="74" t="s">
        <v>93</v>
      </c>
      <c r="C3" s="53" t="s">
        <v>45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50</v>
      </c>
      <c r="J3" s="53" t="s">
        <v>51</v>
      </c>
      <c r="K3" s="53" t="s">
        <v>52</v>
      </c>
      <c r="L3" s="53" t="s">
        <v>53</v>
      </c>
      <c r="M3" s="88" t="s">
        <v>54</v>
      </c>
      <c r="N3" s="53" t="s">
        <v>94</v>
      </c>
      <c r="O3" s="53" t="s">
        <v>95</v>
      </c>
    </row>
    <row r="4" spans="1:15" s="69" customFormat="1" ht="20.100000000000001" customHeight="1" x14ac:dyDescent="0.25">
      <c r="A4" s="28" t="s">
        <v>55</v>
      </c>
      <c r="B4" s="8">
        <v>1595</v>
      </c>
      <c r="C4" s="9">
        <v>200</v>
      </c>
      <c r="D4" s="9">
        <v>164</v>
      </c>
      <c r="E4" s="9">
        <v>261</v>
      </c>
      <c r="F4" s="9">
        <v>276</v>
      </c>
      <c r="G4" s="9">
        <v>239</v>
      </c>
      <c r="H4" s="9">
        <v>378</v>
      </c>
      <c r="I4" s="9">
        <v>238</v>
      </c>
      <c r="J4" s="9">
        <v>361</v>
      </c>
      <c r="K4" s="9">
        <v>154</v>
      </c>
      <c r="L4" s="9">
        <v>105</v>
      </c>
      <c r="M4" s="38">
        <v>324</v>
      </c>
      <c r="N4" s="9">
        <v>3670</v>
      </c>
      <c r="O4" s="9">
        <v>4295</v>
      </c>
    </row>
    <row r="5" spans="1:15" s="69" customFormat="1" ht="20.100000000000001" customHeight="1" x14ac:dyDescent="0.25">
      <c r="A5" s="30" t="s">
        <v>56</v>
      </c>
      <c r="B5" s="10">
        <v>1542</v>
      </c>
      <c r="C5" s="11">
        <v>198</v>
      </c>
      <c r="D5" s="11">
        <v>152</v>
      </c>
      <c r="E5" s="11">
        <v>248</v>
      </c>
      <c r="F5" s="11">
        <v>276</v>
      </c>
      <c r="G5" s="11">
        <v>234</v>
      </c>
      <c r="H5" s="11">
        <v>377</v>
      </c>
      <c r="I5" s="11">
        <v>238</v>
      </c>
      <c r="J5" s="11">
        <v>347</v>
      </c>
      <c r="K5" s="11">
        <v>144</v>
      </c>
      <c r="L5" s="11">
        <v>65</v>
      </c>
      <c r="M5" s="39">
        <v>328</v>
      </c>
      <c r="N5" s="11">
        <v>3551</v>
      </c>
      <c r="O5" s="11">
        <v>4149</v>
      </c>
    </row>
    <row r="6" spans="1:15" s="58" customFormat="1" ht="20.100000000000001" customHeight="1" x14ac:dyDescent="0.25">
      <c r="A6" s="30" t="s">
        <v>4</v>
      </c>
      <c r="B6" s="10">
        <v>519301</v>
      </c>
      <c r="C6" s="11">
        <v>70044</v>
      </c>
      <c r="D6" s="11">
        <v>51217</v>
      </c>
      <c r="E6" s="11">
        <v>84210</v>
      </c>
      <c r="F6" s="11">
        <v>101543</v>
      </c>
      <c r="G6" s="11">
        <v>91992</v>
      </c>
      <c r="H6" s="11">
        <v>145414</v>
      </c>
      <c r="I6" s="11">
        <v>79033</v>
      </c>
      <c r="J6" s="11">
        <v>116067</v>
      </c>
      <c r="K6" s="11">
        <v>47143</v>
      </c>
      <c r="L6" s="11">
        <v>17151</v>
      </c>
      <c r="M6" s="39">
        <v>109471</v>
      </c>
      <c r="N6" s="11">
        <v>1227115</v>
      </c>
      <c r="O6" s="11">
        <v>1432586</v>
      </c>
    </row>
    <row r="7" spans="1:15" s="58" customFormat="1" ht="20.100000000000001" customHeight="1" x14ac:dyDescent="0.25">
      <c r="A7" s="31" t="s">
        <v>5</v>
      </c>
      <c r="B7" s="12">
        <v>67144</v>
      </c>
      <c r="C7" s="13">
        <v>11656</v>
      </c>
      <c r="D7" s="13">
        <v>6075</v>
      </c>
      <c r="E7" s="13">
        <v>1133</v>
      </c>
      <c r="F7" s="13">
        <v>18776</v>
      </c>
      <c r="G7" s="13">
        <v>10646</v>
      </c>
      <c r="H7" s="13">
        <v>17206</v>
      </c>
      <c r="I7" s="13">
        <v>10954</v>
      </c>
      <c r="J7" s="13">
        <v>13884</v>
      </c>
      <c r="K7" s="13">
        <v>6203</v>
      </c>
      <c r="L7" s="13">
        <v>2297</v>
      </c>
      <c r="M7" s="40">
        <v>12063</v>
      </c>
      <c r="N7" s="13">
        <v>159173</v>
      </c>
      <c r="O7" s="13">
        <v>178037</v>
      </c>
    </row>
    <row r="8" spans="1:15" s="58" customFormat="1" ht="20.100000000000001" customHeight="1" x14ac:dyDescent="0.25">
      <c r="A8" s="30" t="s">
        <v>6</v>
      </c>
      <c r="B8" s="76">
        <v>0.12929688176991763</v>
      </c>
      <c r="C8" s="77">
        <v>0.16640968534064302</v>
      </c>
      <c r="D8" s="77">
        <v>0.11861296054044555</v>
      </c>
      <c r="E8" s="77">
        <v>1.3454459090369315E-2</v>
      </c>
      <c r="F8" s="77">
        <v>0.18490688673763825</v>
      </c>
      <c r="G8" s="77">
        <v>0.11572745456126619</v>
      </c>
      <c r="H8" s="77">
        <v>0.11832423287991528</v>
      </c>
      <c r="I8" s="77">
        <v>0.13860033150709197</v>
      </c>
      <c r="J8" s="77">
        <v>0.1196205639845951</v>
      </c>
      <c r="K8" s="77">
        <v>0.1315783891563965</v>
      </c>
      <c r="L8" s="77">
        <v>0.13392805084251647</v>
      </c>
      <c r="M8" s="78">
        <v>0.11019356724611998</v>
      </c>
      <c r="N8" s="77">
        <v>0.12971318906540952</v>
      </c>
      <c r="O8" s="77">
        <v>0.12427665773642908</v>
      </c>
    </row>
    <row r="9" spans="1:15" s="58" customFormat="1" ht="20.100000000000001" customHeight="1" x14ac:dyDescent="0.25">
      <c r="A9" s="30" t="s">
        <v>7</v>
      </c>
      <c r="B9" s="10">
        <v>425850</v>
      </c>
      <c r="C9" s="11">
        <v>66503</v>
      </c>
      <c r="D9" s="11">
        <v>41802</v>
      </c>
      <c r="E9" s="11">
        <v>78421</v>
      </c>
      <c r="F9" s="11">
        <v>80906</v>
      </c>
      <c r="G9" s="11">
        <v>74945</v>
      </c>
      <c r="H9" s="11">
        <v>115138</v>
      </c>
      <c r="I9" s="11">
        <v>64469</v>
      </c>
      <c r="J9" s="11">
        <v>97389</v>
      </c>
      <c r="K9" s="11">
        <v>38506</v>
      </c>
      <c r="L9" s="11">
        <v>13519</v>
      </c>
      <c r="M9" s="39">
        <v>87139</v>
      </c>
      <c r="N9" s="11">
        <v>997861</v>
      </c>
      <c r="O9" s="11">
        <v>1184587</v>
      </c>
    </row>
    <row r="10" spans="1:15" s="69" customFormat="1" ht="20.100000000000001" customHeight="1" x14ac:dyDescent="0.25">
      <c r="A10" s="30" t="s">
        <v>57</v>
      </c>
      <c r="B10" s="10">
        <v>93451</v>
      </c>
      <c r="C10" s="11">
        <v>3541</v>
      </c>
      <c r="D10" s="11">
        <v>9415</v>
      </c>
      <c r="E10" s="11">
        <v>5789</v>
      </c>
      <c r="F10" s="11">
        <v>20637</v>
      </c>
      <c r="G10" s="11">
        <v>17047</v>
      </c>
      <c r="H10" s="11">
        <v>30276</v>
      </c>
      <c r="I10" s="11">
        <v>14564</v>
      </c>
      <c r="J10" s="11">
        <v>18678</v>
      </c>
      <c r="K10" s="11">
        <v>8637</v>
      </c>
      <c r="L10" s="11">
        <v>3632</v>
      </c>
      <c r="M10" s="39">
        <v>22332</v>
      </c>
      <c r="N10" s="11">
        <v>229254</v>
      </c>
      <c r="O10" s="11">
        <v>247999</v>
      </c>
    </row>
    <row r="11" spans="1:15" s="58" customFormat="1" ht="20.100000000000001" customHeight="1" x14ac:dyDescent="0.25">
      <c r="A11" s="30" t="s">
        <v>58</v>
      </c>
      <c r="B11" s="10">
        <v>751</v>
      </c>
      <c r="C11" s="11">
        <v>109</v>
      </c>
      <c r="D11" s="11">
        <v>68</v>
      </c>
      <c r="E11" s="11">
        <v>156</v>
      </c>
      <c r="F11" s="11">
        <v>174</v>
      </c>
      <c r="G11" s="11">
        <v>161</v>
      </c>
      <c r="H11" s="11">
        <v>262</v>
      </c>
      <c r="I11" s="11">
        <v>131</v>
      </c>
      <c r="J11" s="11">
        <v>166</v>
      </c>
      <c r="K11" s="11">
        <v>83</v>
      </c>
      <c r="L11" s="11">
        <v>47</v>
      </c>
      <c r="M11" s="39">
        <v>186</v>
      </c>
      <c r="N11" s="11">
        <v>1961</v>
      </c>
      <c r="O11" s="11">
        <v>2294</v>
      </c>
    </row>
    <row r="12" spans="1:15" s="58" customFormat="1" ht="20.100000000000001" customHeight="1" x14ac:dyDescent="0.25">
      <c r="A12" s="30" t="s">
        <v>9</v>
      </c>
      <c r="B12" s="10">
        <v>92481</v>
      </c>
      <c r="C12" s="11">
        <v>3499</v>
      </c>
      <c r="D12" s="11">
        <v>9309</v>
      </c>
      <c r="E12" s="11">
        <v>5771</v>
      </c>
      <c r="F12" s="11">
        <v>20381</v>
      </c>
      <c r="G12" s="11">
        <v>16852</v>
      </c>
      <c r="H12" s="11">
        <v>29971</v>
      </c>
      <c r="I12" s="11">
        <v>14415</v>
      </c>
      <c r="J12" s="11">
        <v>18390</v>
      </c>
      <c r="K12" s="11">
        <v>8533</v>
      </c>
      <c r="L12" s="11">
        <v>3586</v>
      </c>
      <c r="M12" s="39">
        <v>22089</v>
      </c>
      <c r="N12" s="11">
        <v>226698</v>
      </c>
      <c r="O12" s="11">
        <v>245277</v>
      </c>
    </row>
    <row r="13" spans="1:15" s="58" customFormat="1" ht="20.100000000000001" customHeight="1" x14ac:dyDescent="0.25">
      <c r="A13" s="30" t="s">
        <v>10</v>
      </c>
      <c r="B13" s="10">
        <v>991</v>
      </c>
      <c r="C13" s="11">
        <v>40</v>
      </c>
      <c r="D13" s="11">
        <v>127</v>
      </c>
      <c r="E13" s="11">
        <v>21</v>
      </c>
      <c r="F13" s="11">
        <v>277</v>
      </c>
      <c r="G13" s="11">
        <v>179</v>
      </c>
      <c r="H13" s="11">
        <v>289</v>
      </c>
      <c r="I13" s="11">
        <v>113</v>
      </c>
      <c r="J13" s="11">
        <v>233</v>
      </c>
      <c r="K13" s="11">
        <v>103</v>
      </c>
      <c r="L13" s="11">
        <v>36</v>
      </c>
      <c r="M13" s="39">
        <v>220</v>
      </c>
      <c r="N13" s="11">
        <v>2441</v>
      </c>
      <c r="O13" s="11">
        <v>2629</v>
      </c>
    </row>
    <row r="14" spans="1:15" s="58" customFormat="1" ht="20.100000000000001" customHeight="1" x14ac:dyDescent="0.25">
      <c r="A14" s="32" t="s">
        <v>59</v>
      </c>
      <c r="B14" s="20">
        <v>93461.5</v>
      </c>
      <c r="C14" s="21">
        <v>3540</v>
      </c>
      <c r="D14" s="21">
        <v>9425.5</v>
      </c>
      <c r="E14" s="21">
        <v>5790.5</v>
      </c>
      <c r="F14" s="21">
        <v>20647.5</v>
      </c>
      <c r="G14" s="21">
        <v>17039</v>
      </c>
      <c r="H14" s="21">
        <v>30268</v>
      </c>
      <c r="I14" s="21">
        <v>14546</v>
      </c>
      <c r="J14" s="21">
        <v>18650.5</v>
      </c>
      <c r="K14" s="21">
        <v>8636.5</v>
      </c>
      <c r="L14" s="21">
        <v>3627</v>
      </c>
      <c r="M14" s="43">
        <v>22320.5</v>
      </c>
      <c r="N14" s="21">
        <v>229196.5</v>
      </c>
      <c r="O14" s="21">
        <v>247952.5</v>
      </c>
    </row>
    <row r="15" spans="1:15" s="58" customFormat="1" ht="20.100000000000001" customHeight="1" x14ac:dyDescent="0.25">
      <c r="A15" s="32" t="s">
        <v>75</v>
      </c>
      <c r="B15" s="10">
        <v>479109</v>
      </c>
      <c r="C15" s="11">
        <v>1988</v>
      </c>
      <c r="D15" s="11">
        <v>1275</v>
      </c>
      <c r="E15" s="11">
        <v>2614</v>
      </c>
      <c r="F15" s="11">
        <v>76420</v>
      </c>
      <c r="G15" s="11">
        <v>44780</v>
      </c>
      <c r="H15" s="11">
        <v>80671</v>
      </c>
      <c r="I15" s="11">
        <v>52410</v>
      </c>
      <c r="J15" s="11">
        <v>46398</v>
      </c>
      <c r="K15" s="11">
        <v>32405</v>
      </c>
      <c r="L15" s="11">
        <v>9299</v>
      </c>
      <c r="M15" s="39">
        <v>61108</v>
      </c>
      <c r="N15" s="11">
        <v>882600</v>
      </c>
      <c r="O15" s="11">
        <v>888477</v>
      </c>
    </row>
    <row r="16" spans="1:15" s="58" customFormat="1" ht="20.100000000000001" customHeight="1" x14ac:dyDescent="0.25">
      <c r="A16" s="32" t="s">
        <v>44</v>
      </c>
      <c r="B16" s="10">
        <v>974891</v>
      </c>
      <c r="C16" s="11">
        <v>2769</v>
      </c>
      <c r="D16" s="11">
        <v>1733</v>
      </c>
      <c r="E16" s="11">
        <v>8834</v>
      </c>
      <c r="F16" s="11">
        <v>147862</v>
      </c>
      <c r="G16" s="11">
        <v>95345</v>
      </c>
      <c r="H16" s="11">
        <v>162911</v>
      </c>
      <c r="I16" s="11">
        <v>107963</v>
      </c>
      <c r="J16" s="11">
        <v>119584</v>
      </c>
      <c r="K16" s="11">
        <v>86794</v>
      </c>
      <c r="L16" s="11">
        <v>29946</v>
      </c>
      <c r="M16" s="39">
        <v>122886</v>
      </c>
      <c r="N16" s="11">
        <v>1848182</v>
      </c>
      <c r="O16" s="11">
        <v>1861518</v>
      </c>
    </row>
    <row r="17" spans="1:15" s="58" customFormat="1" ht="20.100000000000001" customHeight="1" x14ac:dyDescent="0.25">
      <c r="A17" s="32" t="s">
        <v>78</v>
      </c>
      <c r="B17" s="79">
        <v>5189.7700000000004</v>
      </c>
      <c r="C17" s="80">
        <v>274.95999999999998</v>
      </c>
      <c r="D17" s="80">
        <v>218.06</v>
      </c>
      <c r="E17" s="80">
        <v>334.64</v>
      </c>
      <c r="F17" s="80">
        <v>537.03</v>
      </c>
      <c r="G17" s="80">
        <v>429.74</v>
      </c>
      <c r="H17" s="80">
        <v>737.7</v>
      </c>
      <c r="I17" s="80">
        <v>405.51</v>
      </c>
      <c r="J17" s="80">
        <v>551.57000000000005</v>
      </c>
      <c r="K17" s="80">
        <v>283.43</v>
      </c>
      <c r="L17" s="80">
        <v>109.09</v>
      </c>
      <c r="M17" s="81">
        <v>466.6</v>
      </c>
      <c r="N17" s="80">
        <v>8710.44</v>
      </c>
      <c r="O17" s="80">
        <v>9538.1</v>
      </c>
    </row>
    <row r="18" spans="1:15" s="58" customFormat="1" ht="20.100000000000001" customHeight="1" x14ac:dyDescent="0.25">
      <c r="A18" s="30" t="s">
        <v>17</v>
      </c>
      <c r="B18" s="79">
        <v>1166.7123287671234</v>
      </c>
      <c r="C18" s="80">
        <v>182.2</v>
      </c>
      <c r="D18" s="80">
        <v>114.52602739726028</v>
      </c>
      <c r="E18" s="80">
        <v>214.85205479452054</v>
      </c>
      <c r="F18" s="80">
        <v>221.66027397260274</v>
      </c>
      <c r="G18" s="80">
        <v>205.32876712328766</v>
      </c>
      <c r="H18" s="80">
        <v>315.44657534246574</v>
      </c>
      <c r="I18" s="80">
        <v>176.62739726027397</v>
      </c>
      <c r="J18" s="80">
        <v>266.8191780821918</v>
      </c>
      <c r="K18" s="80">
        <v>105.49589041095891</v>
      </c>
      <c r="L18" s="80">
        <v>37.038356164383565</v>
      </c>
      <c r="M18" s="81">
        <v>238.73698630136985</v>
      </c>
      <c r="N18" s="80">
        <v>2733.8657534246577</v>
      </c>
      <c r="O18" s="80">
        <v>3245.4438356164383</v>
      </c>
    </row>
    <row r="19" spans="1:15" s="58" customFormat="1" ht="20.100000000000001" customHeight="1" x14ac:dyDescent="0.25">
      <c r="A19" s="32" t="s">
        <v>91</v>
      </c>
      <c r="B19" s="79">
        <v>75.662278130163642</v>
      </c>
      <c r="C19" s="80">
        <v>92.020202020202021</v>
      </c>
      <c r="D19" s="80">
        <v>75.34607065609228</v>
      </c>
      <c r="E19" s="80">
        <v>86.633893062306669</v>
      </c>
      <c r="F19" s="80">
        <v>80.311693468334326</v>
      </c>
      <c r="G19" s="80">
        <v>87.74733637747336</v>
      </c>
      <c r="H19" s="80">
        <v>83.672831655826457</v>
      </c>
      <c r="I19" s="80">
        <v>74.213192126165538</v>
      </c>
      <c r="J19" s="80">
        <v>76.893134894003396</v>
      </c>
      <c r="K19" s="80">
        <v>73.261035007610346</v>
      </c>
      <c r="L19" s="80">
        <v>56.982086406743939</v>
      </c>
      <c r="M19" s="81">
        <v>72.785666555295691</v>
      </c>
      <c r="N19" s="80">
        <v>76.988615979291964</v>
      </c>
      <c r="O19" s="80">
        <v>78.222314668991046</v>
      </c>
    </row>
    <row r="20" spans="1:15" s="58" customFormat="1" ht="20.100000000000001" customHeight="1" x14ac:dyDescent="0.25">
      <c r="A20" s="32" t="s">
        <v>19</v>
      </c>
      <c r="B20" s="79">
        <v>4.5564216281570484</v>
      </c>
      <c r="C20" s="80">
        <v>18.786158192090394</v>
      </c>
      <c r="D20" s="80">
        <v>4.4349901861970187</v>
      </c>
      <c r="E20" s="80">
        <v>13.543044642086176</v>
      </c>
      <c r="F20" s="80">
        <v>3.9184404891633369</v>
      </c>
      <c r="G20" s="80">
        <v>4.3984388755208643</v>
      </c>
      <c r="H20" s="80">
        <v>3.8039513677811549</v>
      </c>
      <c r="I20" s="80">
        <v>4.4320775470919838</v>
      </c>
      <c r="J20" s="80">
        <v>5.2217903005281361</v>
      </c>
      <c r="K20" s="80">
        <v>4.4585190760145892</v>
      </c>
      <c r="L20" s="80">
        <v>3.7273228563551144</v>
      </c>
      <c r="M20" s="81">
        <v>3.9039896059676082</v>
      </c>
      <c r="N20" s="80">
        <v>4.3537357682163558</v>
      </c>
      <c r="O20" s="80">
        <v>4.7774755245460323</v>
      </c>
    </row>
    <row r="21" spans="1:15" s="58" customFormat="1" ht="20.100000000000001" customHeight="1" x14ac:dyDescent="0.25">
      <c r="A21" s="32" t="s">
        <v>20</v>
      </c>
      <c r="B21" s="10">
        <v>416106519</v>
      </c>
      <c r="C21" s="11">
        <v>20602034</v>
      </c>
      <c r="D21" s="11">
        <v>19340534</v>
      </c>
      <c r="E21" s="11">
        <v>25682840</v>
      </c>
      <c r="F21" s="11">
        <v>44361371</v>
      </c>
      <c r="G21" s="11">
        <v>34646571</v>
      </c>
      <c r="H21" s="11">
        <v>58139372</v>
      </c>
      <c r="I21" s="11">
        <v>33182150</v>
      </c>
      <c r="J21" s="11">
        <v>41887797</v>
      </c>
      <c r="K21" s="11">
        <v>22733671</v>
      </c>
      <c r="L21" s="11">
        <v>10697287</v>
      </c>
      <c r="M21" s="39">
        <v>41416521</v>
      </c>
      <c r="N21" s="11">
        <v>703171259</v>
      </c>
      <c r="O21" s="11">
        <v>768796667</v>
      </c>
    </row>
    <row r="22" spans="1:15" s="58" customFormat="1" ht="20.100000000000001" customHeight="1" x14ac:dyDescent="0.25">
      <c r="A22" s="32" t="s">
        <v>73</v>
      </c>
      <c r="B22" s="79">
        <v>260881.83009404389</v>
      </c>
      <c r="C22" s="80">
        <v>103010.17</v>
      </c>
      <c r="D22" s="80">
        <v>117930.08536585367</v>
      </c>
      <c r="E22" s="80">
        <v>98401.685823754786</v>
      </c>
      <c r="F22" s="80">
        <v>160729.60507246378</v>
      </c>
      <c r="G22" s="80">
        <v>144964.73221757321</v>
      </c>
      <c r="H22" s="80">
        <v>153807.86243386244</v>
      </c>
      <c r="I22" s="80">
        <v>139420.79831932773</v>
      </c>
      <c r="J22" s="80">
        <v>116032.67867036011</v>
      </c>
      <c r="K22" s="80">
        <v>147621.24025974027</v>
      </c>
      <c r="L22" s="80">
        <v>101878.92380952381</v>
      </c>
      <c r="M22" s="81">
        <v>127828.76851851853</v>
      </c>
      <c r="N22" s="80">
        <v>191599.79809264306</v>
      </c>
      <c r="O22" s="80">
        <v>178998.0598370198</v>
      </c>
    </row>
    <row r="23" spans="1:15" s="58" customFormat="1" ht="20.100000000000001" customHeight="1" x14ac:dyDescent="0.25">
      <c r="A23" s="32" t="s">
        <v>72</v>
      </c>
      <c r="B23" s="22">
        <v>269848.58560311282</v>
      </c>
      <c r="C23" s="23">
        <v>104050.67676767676</v>
      </c>
      <c r="D23" s="23">
        <v>127240.35526315789</v>
      </c>
      <c r="E23" s="23">
        <v>103559.83870967742</v>
      </c>
      <c r="F23" s="23">
        <v>160729.60507246378</v>
      </c>
      <c r="G23" s="23">
        <v>148062.26923076922</v>
      </c>
      <c r="H23" s="23">
        <v>154215.84084880637</v>
      </c>
      <c r="I23" s="23">
        <v>139420.79831932773</v>
      </c>
      <c r="J23" s="23">
        <v>120714.11239193083</v>
      </c>
      <c r="K23" s="23">
        <v>157872.71527777778</v>
      </c>
      <c r="L23" s="23">
        <v>164573.64615384614</v>
      </c>
      <c r="M23" s="44">
        <v>126269.88109756098</v>
      </c>
      <c r="N23" s="23">
        <v>198020.63052661222</v>
      </c>
      <c r="O23" s="23">
        <v>185296.85876114728</v>
      </c>
    </row>
    <row r="24" spans="1:15" s="58" customFormat="1" ht="20.100000000000001" customHeight="1" x14ac:dyDescent="0.25">
      <c r="A24" s="32" t="s">
        <v>71</v>
      </c>
      <c r="B24" s="22">
        <v>801.28195208559202</v>
      </c>
      <c r="C24" s="23">
        <v>294.12988978356464</v>
      </c>
      <c r="D24" s="23">
        <v>377.61942323837786</v>
      </c>
      <c r="E24" s="23">
        <v>304.98563116019477</v>
      </c>
      <c r="F24" s="23">
        <v>436.87276326285416</v>
      </c>
      <c r="G24" s="23">
        <v>376.62591312288026</v>
      </c>
      <c r="H24" s="23">
        <v>399.81963222248203</v>
      </c>
      <c r="I24" s="23">
        <v>419.85183404400692</v>
      </c>
      <c r="J24" s="23">
        <v>360.89325131174235</v>
      </c>
      <c r="K24" s="23">
        <v>482.22792355174681</v>
      </c>
      <c r="L24" s="23">
        <v>623.71214506442777</v>
      </c>
      <c r="M24" s="44">
        <v>378.33326634451134</v>
      </c>
      <c r="N24" s="23">
        <v>573.02800389531546</v>
      </c>
      <c r="O24" s="23">
        <v>536.6495742663966</v>
      </c>
    </row>
    <row r="25" spans="1:15" s="58" customFormat="1" ht="20.100000000000001" customHeight="1" x14ac:dyDescent="0.25">
      <c r="A25" s="32" t="s">
        <v>70</v>
      </c>
      <c r="B25" s="22">
        <v>977.11992250792537</v>
      </c>
      <c r="C25" s="23">
        <v>309.79104702043514</v>
      </c>
      <c r="D25" s="23">
        <v>462.67006363331899</v>
      </c>
      <c r="E25" s="23">
        <v>327.49952181175962</v>
      </c>
      <c r="F25" s="23">
        <v>548.30755444590022</v>
      </c>
      <c r="G25" s="23">
        <v>462.29329508306091</v>
      </c>
      <c r="H25" s="23">
        <v>504.95381194740224</v>
      </c>
      <c r="I25" s="23">
        <v>514.69931284803545</v>
      </c>
      <c r="J25" s="23">
        <v>430.10809228968367</v>
      </c>
      <c r="K25" s="23">
        <v>590.39295174777953</v>
      </c>
      <c r="L25" s="23">
        <v>791.27797914046891</v>
      </c>
      <c r="M25" s="44">
        <v>475.29258999988525</v>
      </c>
      <c r="N25" s="23">
        <v>704.67856645364429</v>
      </c>
      <c r="O25" s="23">
        <v>648.99975012388279</v>
      </c>
    </row>
    <row r="26" spans="1:15" s="58" customFormat="1" ht="20.100000000000001" customHeight="1" x14ac:dyDescent="0.25">
      <c r="A26" s="32" t="s">
        <v>76</v>
      </c>
      <c r="B26" s="20">
        <v>253009971</v>
      </c>
      <c r="C26" s="21">
        <v>13074022</v>
      </c>
      <c r="D26" s="21">
        <v>10826066</v>
      </c>
      <c r="E26" s="21">
        <v>17286518</v>
      </c>
      <c r="F26" s="21">
        <v>26256820</v>
      </c>
      <c r="G26" s="21">
        <v>21396383</v>
      </c>
      <c r="H26" s="21">
        <v>38163348</v>
      </c>
      <c r="I26" s="21">
        <v>20634528</v>
      </c>
      <c r="J26" s="21">
        <v>27656143</v>
      </c>
      <c r="K26" s="21">
        <v>14442554</v>
      </c>
      <c r="L26" s="21">
        <v>6120658</v>
      </c>
      <c r="M26" s="43">
        <v>22976081</v>
      </c>
      <c r="N26" s="21">
        <v>430656486</v>
      </c>
      <c r="O26" s="21">
        <v>471843092</v>
      </c>
    </row>
    <row r="27" spans="1:15" s="58" customFormat="1" ht="19.5" customHeight="1" x14ac:dyDescent="0.25">
      <c r="A27" s="73" t="s">
        <v>77</v>
      </c>
      <c r="B27" s="89">
        <v>48751.673195536598</v>
      </c>
      <c r="C27" s="90">
        <v>47548.81437299971</v>
      </c>
      <c r="D27" s="90">
        <v>49647.188847106299</v>
      </c>
      <c r="E27" s="90">
        <v>51657.058331341148</v>
      </c>
      <c r="F27" s="90">
        <v>48892.650317486921</v>
      </c>
      <c r="G27" s="90">
        <v>49789.135291106249</v>
      </c>
      <c r="H27" s="90">
        <v>51732.883285888573</v>
      </c>
      <c r="I27" s="90">
        <v>50885.373973514834</v>
      </c>
      <c r="J27" s="90">
        <v>50140.767264354472</v>
      </c>
      <c r="K27" s="90">
        <v>50956.334897505556</v>
      </c>
      <c r="L27" s="90">
        <v>56106.499220826838</v>
      </c>
      <c r="M27" s="91">
        <v>49241.493784826402</v>
      </c>
      <c r="N27" s="90">
        <v>49441.415818259462</v>
      </c>
      <c r="O27" s="90">
        <v>49469.295981379932</v>
      </c>
    </row>
    <row r="28" spans="1:15" s="58" customFormat="1" ht="12.75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60"/>
      <c r="O28" s="59"/>
    </row>
    <row r="29" spans="1:15" s="58" customFormat="1" ht="16.5" x14ac:dyDescent="0.25">
      <c r="A29" s="62" t="s">
        <v>96</v>
      </c>
      <c r="B29" s="63"/>
      <c r="C29" s="63"/>
      <c r="D29" s="63"/>
      <c r="E29" s="64"/>
      <c r="F29" s="64"/>
      <c r="G29" s="64"/>
      <c r="H29" s="64"/>
      <c r="I29" s="64"/>
      <c r="J29" s="64"/>
      <c r="K29" s="64"/>
      <c r="L29" s="64"/>
      <c r="M29" s="64"/>
      <c r="N29" s="65"/>
      <c r="O29" s="64"/>
    </row>
    <row r="30" spans="1:15" x14ac:dyDescent="0.25">
      <c r="N30" s="66"/>
    </row>
  </sheetData>
  <mergeCells count="1">
    <mergeCell ref="A1:O1"/>
  </mergeCells>
  <phoneticPr fontId="6" type="noConversion"/>
  <pageMargins left="0.28000000000000003" right="0.31" top="0.984251969" bottom="0.984251969" header="0.4921259845" footer="0.4921259845"/>
  <pageSetup paperSize="9" scale="85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30"/>
  <sheetViews>
    <sheetView showGridLines="0" zoomScaleNormal="100" workbookViewId="0">
      <selection sqref="A1:O1"/>
    </sheetView>
  </sheetViews>
  <sheetFormatPr baseColWidth="10" defaultRowHeight="15" x14ac:dyDescent="0.25"/>
  <cols>
    <col min="1" max="1" width="23.7109375" style="61" customWidth="1"/>
    <col min="2" max="15" width="11.28515625" style="61" customWidth="1"/>
  </cols>
  <sheetData>
    <row r="1" spans="1:15" s="68" customFormat="1" ht="19.5" customHeight="1" x14ac:dyDescent="0.25">
      <c r="A1" s="103" t="s">
        <v>80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s="58" customFormat="1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/>
      <c r="O2" s="49"/>
    </row>
    <row r="3" spans="1:15" s="70" customFormat="1" ht="22.5" x14ac:dyDescent="0.25">
      <c r="A3" s="75"/>
      <c r="B3" s="74" t="s">
        <v>81</v>
      </c>
      <c r="C3" s="53" t="s">
        <v>82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84</v>
      </c>
      <c r="J3" s="53" t="s">
        <v>51</v>
      </c>
      <c r="K3" s="53" t="s">
        <v>52</v>
      </c>
      <c r="L3" s="53" t="s">
        <v>85</v>
      </c>
      <c r="M3" s="88" t="s">
        <v>1</v>
      </c>
      <c r="N3" s="53" t="s">
        <v>86</v>
      </c>
      <c r="O3" s="53" t="s">
        <v>87</v>
      </c>
    </row>
    <row r="4" spans="1:15" s="69" customFormat="1" ht="20.100000000000001" customHeight="1" x14ac:dyDescent="0.25">
      <c r="A4" s="28" t="s">
        <v>55</v>
      </c>
      <c r="B4" s="8">
        <v>1595</v>
      </c>
      <c r="C4" s="9">
        <v>200</v>
      </c>
      <c r="D4" s="9">
        <v>164</v>
      </c>
      <c r="E4" s="9">
        <v>261</v>
      </c>
      <c r="F4" s="9">
        <v>276</v>
      </c>
      <c r="G4" s="9">
        <v>239</v>
      </c>
      <c r="H4" s="9">
        <v>378</v>
      </c>
      <c r="I4" s="9">
        <v>206</v>
      </c>
      <c r="J4" s="9">
        <v>361</v>
      </c>
      <c r="K4" s="9">
        <v>154</v>
      </c>
      <c r="L4" s="9">
        <v>105</v>
      </c>
      <c r="M4" s="38">
        <v>324</v>
      </c>
      <c r="N4" s="9">
        <v>3638</v>
      </c>
      <c r="O4" s="9">
        <v>4263</v>
      </c>
    </row>
    <row r="5" spans="1:15" s="69" customFormat="1" ht="20.100000000000001" customHeight="1" x14ac:dyDescent="0.25">
      <c r="A5" s="30" t="s">
        <v>56</v>
      </c>
      <c r="B5" s="10">
        <v>1549</v>
      </c>
      <c r="C5" s="11">
        <v>199</v>
      </c>
      <c r="D5" s="11">
        <v>153</v>
      </c>
      <c r="E5" s="11">
        <v>247</v>
      </c>
      <c r="F5" s="11">
        <v>276</v>
      </c>
      <c r="G5" s="11">
        <v>234</v>
      </c>
      <c r="H5" s="11">
        <v>377</v>
      </c>
      <c r="I5" s="11">
        <v>206</v>
      </c>
      <c r="J5" s="11">
        <v>347</v>
      </c>
      <c r="K5" s="11">
        <v>144</v>
      </c>
      <c r="L5" s="11">
        <v>103</v>
      </c>
      <c r="M5" s="39">
        <v>330</v>
      </c>
      <c r="N5" s="11">
        <v>3566</v>
      </c>
      <c r="O5" s="11">
        <v>4165</v>
      </c>
    </row>
    <row r="6" spans="1:15" s="58" customFormat="1" ht="20.100000000000001" customHeight="1" x14ac:dyDescent="0.25">
      <c r="A6" s="30" t="s">
        <v>4</v>
      </c>
      <c r="B6" s="10">
        <v>519429</v>
      </c>
      <c r="C6" s="11">
        <v>70154</v>
      </c>
      <c r="D6" s="11">
        <v>51258</v>
      </c>
      <c r="E6" s="11">
        <v>82697</v>
      </c>
      <c r="F6" s="11">
        <v>104397</v>
      </c>
      <c r="G6" s="11">
        <v>92265</v>
      </c>
      <c r="H6" s="11">
        <v>143417</v>
      </c>
      <c r="I6" s="11">
        <v>74279</v>
      </c>
      <c r="J6" s="11">
        <v>113330</v>
      </c>
      <c r="K6" s="11">
        <v>48431</v>
      </c>
      <c r="L6" s="11">
        <v>24488</v>
      </c>
      <c r="M6" s="39">
        <v>107731</v>
      </c>
      <c r="N6" s="11">
        <v>1227767</v>
      </c>
      <c r="O6" s="11">
        <v>1431876</v>
      </c>
    </row>
    <row r="7" spans="1:15" s="58" customFormat="1" ht="20.100000000000001" customHeight="1" x14ac:dyDescent="0.25">
      <c r="A7" s="31" t="s">
        <v>5</v>
      </c>
      <c r="B7" s="12">
        <v>69413</v>
      </c>
      <c r="C7" s="13">
        <v>12739</v>
      </c>
      <c r="D7" s="13">
        <v>6774</v>
      </c>
      <c r="E7" s="13">
        <v>744</v>
      </c>
      <c r="F7" s="13">
        <v>18830</v>
      </c>
      <c r="G7" s="13">
        <v>10094</v>
      </c>
      <c r="H7" s="13">
        <v>16515</v>
      </c>
      <c r="I7" s="13">
        <v>10177</v>
      </c>
      <c r="J7" s="13">
        <v>13627</v>
      </c>
      <c r="K7" s="13">
        <v>6647</v>
      </c>
      <c r="L7" s="13">
        <v>3279</v>
      </c>
      <c r="M7" s="40">
        <v>12446</v>
      </c>
      <c r="N7" s="13">
        <v>161028</v>
      </c>
      <c r="O7" s="13">
        <v>181285</v>
      </c>
    </row>
    <row r="8" spans="1:15" s="58" customFormat="1" ht="20.100000000000001" customHeight="1" x14ac:dyDescent="0.25">
      <c r="A8" s="30" t="s">
        <v>6</v>
      </c>
      <c r="B8" s="76">
        <v>0.13363327808035361</v>
      </c>
      <c r="C8" s="77">
        <v>0.18158622459161275</v>
      </c>
      <c r="D8" s="77">
        <v>0.1321549806859417</v>
      </c>
      <c r="E8" s="77">
        <v>8.9966987919755242E-3</v>
      </c>
      <c r="F8" s="77">
        <v>0.18036916769638975</v>
      </c>
      <c r="G8" s="77">
        <v>0.10940226521432829</v>
      </c>
      <c r="H8" s="77">
        <v>0.11515371260031936</v>
      </c>
      <c r="I8" s="77">
        <v>0.13701046056085839</v>
      </c>
      <c r="J8" s="77">
        <v>0.12024177181681814</v>
      </c>
      <c r="K8" s="77">
        <v>0.13724680473250603</v>
      </c>
      <c r="L8" s="77">
        <v>0.13390231950343026</v>
      </c>
      <c r="M8" s="78">
        <v>0.11552849226313688</v>
      </c>
      <c r="N8" s="77">
        <v>0.1311551784662725</v>
      </c>
      <c r="O8" s="77">
        <v>0.12660663353530613</v>
      </c>
    </row>
    <row r="9" spans="1:15" s="58" customFormat="1" ht="20.100000000000001" customHeight="1" x14ac:dyDescent="0.25">
      <c r="A9" s="30" t="s">
        <v>7</v>
      </c>
      <c r="B9" s="10">
        <v>428077</v>
      </c>
      <c r="C9" s="11">
        <v>66568</v>
      </c>
      <c r="D9" s="11">
        <v>42403</v>
      </c>
      <c r="E9" s="11">
        <v>76864</v>
      </c>
      <c r="F9" s="11">
        <v>81050</v>
      </c>
      <c r="G9" s="11">
        <v>75213</v>
      </c>
      <c r="H9" s="11">
        <v>114189</v>
      </c>
      <c r="I9" s="11">
        <v>60465</v>
      </c>
      <c r="J9" s="11">
        <v>95367</v>
      </c>
      <c r="K9" s="11">
        <v>39652</v>
      </c>
      <c r="L9" s="11">
        <v>19751</v>
      </c>
      <c r="M9" s="39">
        <v>86642</v>
      </c>
      <c r="N9" s="11">
        <v>1000406</v>
      </c>
      <c r="O9" s="11">
        <v>1186241</v>
      </c>
    </row>
    <row r="10" spans="1:15" s="69" customFormat="1" ht="20.100000000000001" customHeight="1" x14ac:dyDescent="0.25">
      <c r="A10" s="30" t="s">
        <v>57</v>
      </c>
      <c r="B10" s="10">
        <v>91352</v>
      </c>
      <c r="C10" s="11">
        <v>3586</v>
      </c>
      <c r="D10" s="11">
        <v>8855</v>
      </c>
      <c r="E10" s="11">
        <v>5833</v>
      </c>
      <c r="F10" s="11">
        <v>23347</v>
      </c>
      <c r="G10" s="11">
        <v>17052</v>
      </c>
      <c r="H10" s="11">
        <v>29228</v>
      </c>
      <c r="I10" s="11">
        <v>13814</v>
      </c>
      <c r="J10" s="11">
        <v>17963</v>
      </c>
      <c r="K10" s="11">
        <v>8779</v>
      </c>
      <c r="L10" s="11">
        <v>4737</v>
      </c>
      <c r="M10" s="39">
        <v>21089</v>
      </c>
      <c r="N10" s="11">
        <v>227361</v>
      </c>
      <c r="O10" s="11">
        <v>245635</v>
      </c>
    </row>
    <row r="11" spans="1:15" s="58" customFormat="1" ht="20.100000000000001" customHeight="1" x14ac:dyDescent="0.25">
      <c r="A11" s="30" t="s">
        <v>58</v>
      </c>
      <c r="B11" s="10">
        <v>765</v>
      </c>
      <c r="C11" s="11">
        <v>118</v>
      </c>
      <c r="D11" s="11">
        <v>65</v>
      </c>
      <c r="E11" s="11">
        <v>141</v>
      </c>
      <c r="F11" s="11">
        <v>159</v>
      </c>
      <c r="G11" s="11">
        <v>153</v>
      </c>
      <c r="H11" s="11">
        <v>213</v>
      </c>
      <c r="I11" s="11">
        <v>125</v>
      </c>
      <c r="J11" s="11">
        <v>205</v>
      </c>
      <c r="K11" s="11">
        <v>76</v>
      </c>
      <c r="L11" s="11">
        <v>50</v>
      </c>
      <c r="M11" s="39">
        <v>184</v>
      </c>
      <c r="N11" s="11">
        <v>1930</v>
      </c>
      <c r="O11" s="11">
        <v>2254</v>
      </c>
    </row>
    <row r="12" spans="1:15" s="58" customFormat="1" ht="20.100000000000001" customHeight="1" x14ac:dyDescent="0.25">
      <c r="A12" s="30" t="s">
        <v>9</v>
      </c>
      <c r="B12" s="10">
        <v>90415</v>
      </c>
      <c r="C12" s="11">
        <v>3545</v>
      </c>
      <c r="D12" s="11">
        <v>8709</v>
      </c>
      <c r="E12" s="11">
        <v>5806</v>
      </c>
      <c r="F12" s="11">
        <v>23107</v>
      </c>
      <c r="G12" s="11">
        <v>16842</v>
      </c>
      <c r="H12" s="11">
        <v>28908</v>
      </c>
      <c r="I12" s="11">
        <v>13679</v>
      </c>
      <c r="J12" s="11">
        <v>17782</v>
      </c>
      <c r="K12" s="11">
        <v>8698</v>
      </c>
      <c r="L12" s="11">
        <v>4708</v>
      </c>
      <c r="M12" s="39">
        <v>20885</v>
      </c>
      <c r="N12" s="11">
        <v>225024</v>
      </c>
      <c r="O12" s="11">
        <v>243084</v>
      </c>
    </row>
    <row r="13" spans="1:15" s="58" customFormat="1" ht="20.100000000000001" customHeight="1" x14ac:dyDescent="0.25">
      <c r="A13" s="30" t="s">
        <v>10</v>
      </c>
      <c r="B13" s="10">
        <v>951</v>
      </c>
      <c r="C13" s="11">
        <v>50</v>
      </c>
      <c r="D13" s="11">
        <v>143</v>
      </c>
      <c r="E13" s="11">
        <v>12</v>
      </c>
      <c r="F13" s="11">
        <v>225</v>
      </c>
      <c r="G13" s="11">
        <v>202</v>
      </c>
      <c r="H13" s="11">
        <v>271</v>
      </c>
      <c r="I13" s="11">
        <v>129</v>
      </c>
      <c r="J13" s="11">
        <v>220</v>
      </c>
      <c r="K13" s="11">
        <v>74</v>
      </c>
      <c r="L13" s="11">
        <v>32</v>
      </c>
      <c r="M13" s="39">
        <v>203</v>
      </c>
      <c r="N13" s="11">
        <v>2307</v>
      </c>
      <c r="O13" s="11">
        <v>2512</v>
      </c>
    </row>
    <row r="14" spans="1:15" s="58" customFormat="1" ht="20.100000000000001" customHeight="1" x14ac:dyDescent="0.25">
      <c r="A14" s="32" t="s">
        <v>88</v>
      </c>
      <c r="B14" s="20">
        <v>91359</v>
      </c>
      <c r="C14" s="21">
        <v>3590.5</v>
      </c>
      <c r="D14" s="21">
        <v>8853.5</v>
      </c>
      <c r="E14" s="21">
        <v>5825.5</v>
      </c>
      <c r="F14" s="21">
        <v>23339.5</v>
      </c>
      <c r="G14" s="21">
        <v>17048</v>
      </c>
      <c r="H14" s="21">
        <v>29203.5</v>
      </c>
      <c r="I14" s="21">
        <v>13811</v>
      </c>
      <c r="J14" s="21">
        <v>17982.5</v>
      </c>
      <c r="K14" s="21">
        <v>8775.5</v>
      </c>
      <c r="L14" s="21">
        <v>4738.5</v>
      </c>
      <c r="M14" s="43">
        <v>21088.5</v>
      </c>
      <c r="N14" s="21">
        <v>227346</v>
      </c>
      <c r="O14" s="21">
        <v>245615.5</v>
      </c>
    </row>
    <row r="15" spans="1:15" s="58" customFormat="1" ht="20.100000000000001" customHeight="1" x14ac:dyDescent="0.25">
      <c r="A15" s="32" t="s">
        <v>89</v>
      </c>
      <c r="B15" s="10">
        <v>467689</v>
      </c>
      <c r="C15" s="11">
        <v>1822</v>
      </c>
      <c r="D15" s="11">
        <v>1140</v>
      </c>
      <c r="E15" s="11">
        <v>2652</v>
      </c>
      <c r="F15" s="11">
        <v>67690</v>
      </c>
      <c r="G15" s="11">
        <v>43521</v>
      </c>
      <c r="H15" s="11">
        <v>75838</v>
      </c>
      <c r="I15" s="11">
        <v>54329</v>
      </c>
      <c r="J15" s="11">
        <v>45850</v>
      </c>
      <c r="K15" s="11">
        <v>32342</v>
      </c>
      <c r="L15" s="11">
        <v>10241</v>
      </c>
      <c r="M15" s="39">
        <v>54508</v>
      </c>
      <c r="N15" s="11">
        <v>852008</v>
      </c>
      <c r="O15" s="11">
        <v>857622</v>
      </c>
    </row>
    <row r="16" spans="1:15" s="58" customFormat="1" ht="20.100000000000001" customHeight="1" x14ac:dyDescent="0.25">
      <c r="A16" s="32" t="s">
        <v>44</v>
      </c>
      <c r="B16" s="10">
        <v>956778</v>
      </c>
      <c r="C16" s="11">
        <v>2594</v>
      </c>
      <c r="D16" s="11">
        <v>1499</v>
      </c>
      <c r="E16" s="11">
        <v>9011</v>
      </c>
      <c r="F16" s="11">
        <v>134252</v>
      </c>
      <c r="G16" s="11">
        <v>94605</v>
      </c>
      <c r="H16" s="11">
        <v>152498</v>
      </c>
      <c r="I16" s="11">
        <v>96424</v>
      </c>
      <c r="J16" s="11">
        <v>112317</v>
      </c>
      <c r="K16" s="11">
        <v>82163</v>
      </c>
      <c r="L16" s="11">
        <v>34309</v>
      </c>
      <c r="M16" s="39">
        <v>109754</v>
      </c>
      <c r="N16" s="11">
        <v>1773100</v>
      </c>
      <c r="O16" s="11">
        <v>1786204</v>
      </c>
    </row>
    <row r="17" spans="1:15" s="58" customFormat="1" ht="20.100000000000001" customHeight="1" x14ac:dyDescent="0.25">
      <c r="A17" s="32" t="s">
        <v>78</v>
      </c>
      <c r="B17" s="79">
        <v>5177.3</v>
      </c>
      <c r="C17" s="80">
        <v>275.12</v>
      </c>
      <c r="D17" s="80">
        <v>216.24</v>
      </c>
      <c r="E17" s="80">
        <v>330.43</v>
      </c>
      <c r="F17" s="80">
        <v>519.79</v>
      </c>
      <c r="G17" s="80">
        <v>418.59</v>
      </c>
      <c r="H17" s="80">
        <v>700.51</v>
      </c>
      <c r="I17" s="80">
        <v>380.24</v>
      </c>
      <c r="J17" s="80">
        <v>569.24</v>
      </c>
      <c r="K17" s="80">
        <v>282.02</v>
      </c>
      <c r="L17" s="80">
        <v>135.06</v>
      </c>
      <c r="M17" s="81">
        <v>455.3</v>
      </c>
      <c r="N17" s="80">
        <v>8638.0499999999993</v>
      </c>
      <c r="O17" s="80">
        <v>9459.84</v>
      </c>
    </row>
    <row r="18" spans="1:15" s="58" customFormat="1" ht="20.100000000000001" customHeight="1" x14ac:dyDescent="0.25">
      <c r="A18" s="30" t="s">
        <v>17</v>
      </c>
      <c r="B18" s="79">
        <v>1172.813698630137</v>
      </c>
      <c r="C18" s="80">
        <v>182.37808219178083</v>
      </c>
      <c r="D18" s="80">
        <v>116.17260273972603</v>
      </c>
      <c r="E18" s="80">
        <v>210.58630136986301</v>
      </c>
      <c r="F18" s="80">
        <v>222.05479452054794</v>
      </c>
      <c r="G18" s="80">
        <v>206.06301369863013</v>
      </c>
      <c r="H18" s="80">
        <v>312.84657534246577</v>
      </c>
      <c r="I18" s="80">
        <v>165.65753424657535</v>
      </c>
      <c r="J18" s="80">
        <v>261.27945205479455</v>
      </c>
      <c r="K18" s="80">
        <v>108.63561643835617</v>
      </c>
      <c r="L18" s="80">
        <v>54.112328767123287</v>
      </c>
      <c r="M18" s="81">
        <v>237.37534246575342</v>
      </c>
      <c r="N18" s="80">
        <v>2740.8383561643836</v>
      </c>
      <c r="O18" s="80">
        <v>3249.9753424657533</v>
      </c>
    </row>
    <row r="19" spans="1:15" s="58" customFormat="1" ht="20.100000000000001" customHeight="1" x14ac:dyDescent="0.25">
      <c r="A19" s="32" t="s">
        <v>91</v>
      </c>
      <c r="B19" s="79">
        <v>75.714247813436856</v>
      </c>
      <c r="C19" s="80">
        <v>91.647277483306951</v>
      </c>
      <c r="D19" s="80">
        <v>75.929805712239229</v>
      </c>
      <c r="E19" s="80">
        <v>85.257611890632802</v>
      </c>
      <c r="F19" s="80">
        <v>80.454635695850712</v>
      </c>
      <c r="G19" s="80">
        <v>88.06111696522656</v>
      </c>
      <c r="H19" s="80">
        <v>82.983176483412663</v>
      </c>
      <c r="I19" s="80">
        <v>80.41627876047346</v>
      </c>
      <c r="J19" s="80">
        <v>75.296672061900438</v>
      </c>
      <c r="K19" s="80">
        <v>75.441400304414003</v>
      </c>
      <c r="L19" s="80">
        <v>52.536241521478921</v>
      </c>
      <c r="M19" s="81">
        <v>71.931921959319226</v>
      </c>
      <c r="N19" s="80">
        <v>76.860301631081981</v>
      </c>
      <c r="O19" s="80">
        <v>78.030620467365026</v>
      </c>
    </row>
    <row r="20" spans="1:15" s="58" customFormat="1" ht="20.100000000000001" customHeight="1" x14ac:dyDescent="0.25">
      <c r="A20" s="32" t="s">
        <v>19</v>
      </c>
      <c r="B20" s="79">
        <v>4.6856576801409826</v>
      </c>
      <c r="C20" s="80">
        <v>18.540036206656456</v>
      </c>
      <c r="D20" s="80">
        <v>4.7894053199299709</v>
      </c>
      <c r="E20" s="80">
        <v>13.19440391382714</v>
      </c>
      <c r="F20" s="80">
        <v>3.4726536558195336</v>
      </c>
      <c r="G20" s="80">
        <v>4.4118371656499296</v>
      </c>
      <c r="H20" s="80">
        <v>3.9101135137911553</v>
      </c>
      <c r="I20" s="80">
        <v>4.3780320034754903</v>
      </c>
      <c r="J20" s="80">
        <v>5.303322674822744</v>
      </c>
      <c r="K20" s="80">
        <v>4.5184889749871804</v>
      </c>
      <c r="L20" s="80">
        <v>4.1681966867152056</v>
      </c>
      <c r="M20" s="81">
        <v>4.1084951513858261</v>
      </c>
      <c r="N20" s="80">
        <v>4.4003677214466057</v>
      </c>
      <c r="O20" s="80">
        <v>4.829666694487929</v>
      </c>
    </row>
    <row r="21" spans="1:15" s="58" customFormat="1" ht="20.100000000000001" customHeight="1" x14ac:dyDescent="0.25">
      <c r="A21" s="32" t="s">
        <v>20</v>
      </c>
      <c r="B21" s="10">
        <v>413193725</v>
      </c>
      <c r="C21" s="11">
        <v>20109322</v>
      </c>
      <c r="D21" s="11">
        <v>18694355</v>
      </c>
      <c r="E21" s="11">
        <v>25114393</v>
      </c>
      <c r="F21" s="11">
        <v>42817820</v>
      </c>
      <c r="G21" s="11">
        <v>33094977</v>
      </c>
      <c r="H21" s="11">
        <v>54279106</v>
      </c>
      <c r="I21" s="11">
        <v>30259675</v>
      </c>
      <c r="J21" s="11">
        <v>41225433</v>
      </c>
      <c r="K21" s="11">
        <v>22170124</v>
      </c>
      <c r="L21" s="11">
        <v>11823988</v>
      </c>
      <c r="M21" s="39">
        <v>39218160</v>
      </c>
      <c r="N21" s="11">
        <v>688083008</v>
      </c>
      <c r="O21" s="11">
        <v>752001078</v>
      </c>
    </row>
    <row r="22" spans="1:15" s="58" customFormat="1" ht="20.100000000000001" customHeight="1" x14ac:dyDescent="0.25">
      <c r="A22" s="32" t="s">
        <v>73</v>
      </c>
      <c r="B22" s="79">
        <v>259055.62695924766</v>
      </c>
      <c r="C22" s="80">
        <v>100546.61</v>
      </c>
      <c r="D22" s="80">
        <v>113989.96951219512</v>
      </c>
      <c r="E22" s="80">
        <v>96223.727969348663</v>
      </c>
      <c r="F22" s="80">
        <v>155137.02898550723</v>
      </c>
      <c r="G22" s="80">
        <v>138472.7071129707</v>
      </c>
      <c r="H22" s="80">
        <v>143595.51851851851</v>
      </c>
      <c r="I22" s="80">
        <v>146891.62621359224</v>
      </c>
      <c r="J22" s="80">
        <v>114197.87534626039</v>
      </c>
      <c r="K22" s="80">
        <v>143961.84415584416</v>
      </c>
      <c r="L22" s="80">
        <v>112609.40952380952</v>
      </c>
      <c r="M22" s="81">
        <v>121043.70370370371</v>
      </c>
      <c r="N22" s="80">
        <v>189137.71522814734</v>
      </c>
      <c r="O22" s="80">
        <v>176401.84799437015</v>
      </c>
    </row>
    <row r="23" spans="1:15" s="58" customFormat="1" ht="20.100000000000001" customHeight="1" x14ac:dyDescent="0.25">
      <c r="A23" s="32" t="s">
        <v>72</v>
      </c>
      <c r="B23" s="22">
        <v>266748.69270497095</v>
      </c>
      <c r="C23" s="23">
        <v>101051.86934673367</v>
      </c>
      <c r="D23" s="23">
        <v>122185.32679738563</v>
      </c>
      <c r="E23" s="23">
        <v>101677.7044534413</v>
      </c>
      <c r="F23" s="23">
        <v>155137.02898550723</v>
      </c>
      <c r="G23" s="23">
        <v>141431.52564102566</v>
      </c>
      <c r="H23" s="23">
        <v>143976.40848806367</v>
      </c>
      <c r="I23" s="23">
        <v>146891.62621359224</v>
      </c>
      <c r="J23" s="23">
        <v>118805.28242074928</v>
      </c>
      <c r="K23" s="23">
        <v>153959.19444444444</v>
      </c>
      <c r="L23" s="23">
        <v>114796</v>
      </c>
      <c r="M23" s="44">
        <v>118842.90909090909</v>
      </c>
      <c r="N23" s="23">
        <v>192956.53617498599</v>
      </c>
      <c r="O23" s="23">
        <v>180552.47971188475</v>
      </c>
    </row>
    <row r="24" spans="1:15" s="58" customFormat="1" ht="20.100000000000001" customHeight="1" x14ac:dyDescent="0.25">
      <c r="A24" s="32" t="s">
        <v>71</v>
      </c>
      <c r="B24" s="22">
        <v>795.47681203783384</v>
      </c>
      <c r="C24" s="23">
        <v>286.64540867234939</v>
      </c>
      <c r="D24" s="23">
        <v>364.71097194584257</v>
      </c>
      <c r="E24" s="23">
        <v>303.69170586599273</v>
      </c>
      <c r="F24" s="23">
        <v>410.14416123068668</v>
      </c>
      <c r="G24" s="23">
        <v>358.69481385140625</v>
      </c>
      <c r="H24" s="23">
        <v>378.47051604760941</v>
      </c>
      <c r="I24" s="23">
        <v>407.37859960419502</v>
      </c>
      <c r="J24" s="23">
        <v>363.76451954469252</v>
      </c>
      <c r="K24" s="23">
        <v>457.76721521339636</v>
      </c>
      <c r="L24" s="23">
        <v>482.84825220516171</v>
      </c>
      <c r="M24" s="44">
        <v>364.03783497786151</v>
      </c>
      <c r="N24" s="23">
        <v>560.43451892745122</v>
      </c>
      <c r="O24" s="23">
        <v>525.18589458863755</v>
      </c>
    </row>
    <row r="25" spans="1:15" s="58" customFormat="1" ht="20.100000000000001" customHeight="1" x14ac:dyDescent="0.25">
      <c r="A25" s="32" t="s">
        <v>70</v>
      </c>
      <c r="B25" s="22">
        <v>965.23224793670295</v>
      </c>
      <c r="C25" s="23">
        <v>302.0869186395866</v>
      </c>
      <c r="D25" s="23">
        <v>440.87340518359548</v>
      </c>
      <c r="E25" s="23">
        <v>326.73804381765194</v>
      </c>
      <c r="F25" s="23">
        <v>528.28895743368287</v>
      </c>
      <c r="G25" s="23">
        <v>440.01671253639665</v>
      </c>
      <c r="H25" s="23">
        <v>475.34443773042938</v>
      </c>
      <c r="I25" s="23">
        <v>500.44943355660297</v>
      </c>
      <c r="J25" s="23">
        <v>432.2819528767813</v>
      </c>
      <c r="K25" s="23">
        <v>559.11742156763842</v>
      </c>
      <c r="L25" s="23">
        <v>598.65262518353506</v>
      </c>
      <c r="M25" s="44">
        <v>452.64606080192056</v>
      </c>
      <c r="N25" s="23">
        <v>687.80375967357259</v>
      </c>
      <c r="O25" s="23">
        <v>633.93617148623252</v>
      </c>
    </row>
    <row r="26" spans="1:15" s="58" customFormat="1" ht="20.100000000000001" customHeight="1" x14ac:dyDescent="0.25">
      <c r="A26" s="32" t="s">
        <v>76</v>
      </c>
      <c r="B26" s="20">
        <v>245013535</v>
      </c>
      <c r="C26" s="21">
        <v>12766241</v>
      </c>
      <c r="D26" s="21">
        <v>10244687</v>
      </c>
      <c r="E26" s="21">
        <v>16500998</v>
      </c>
      <c r="F26" s="21">
        <v>25075145</v>
      </c>
      <c r="G26" s="21">
        <v>20261987</v>
      </c>
      <c r="H26" s="21">
        <v>35657965</v>
      </c>
      <c r="I26" s="21">
        <v>18875922</v>
      </c>
      <c r="J26" s="21">
        <v>27168750</v>
      </c>
      <c r="K26" s="21">
        <v>13894057</v>
      </c>
      <c r="L26" s="21">
        <v>6410345</v>
      </c>
      <c r="M26" s="43">
        <v>22292564</v>
      </c>
      <c r="N26" s="21">
        <v>414650270</v>
      </c>
      <c r="O26" s="21">
        <v>454162196</v>
      </c>
    </row>
    <row r="27" spans="1:15" s="58" customFormat="1" ht="19.5" customHeight="1" x14ac:dyDescent="0.25">
      <c r="A27" s="73" t="s">
        <v>77</v>
      </c>
      <c r="B27" s="89">
        <v>47324.577482471555</v>
      </c>
      <c r="C27" s="90">
        <v>46402.446205292232</v>
      </c>
      <c r="D27" s="90">
        <v>47376.465963743984</v>
      </c>
      <c r="E27" s="90">
        <v>49937.953575643856</v>
      </c>
      <c r="F27" s="90">
        <v>48240.914600126976</v>
      </c>
      <c r="G27" s="90">
        <v>48405.329797654034</v>
      </c>
      <c r="H27" s="90">
        <v>50902.863627928222</v>
      </c>
      <c r="I27" s="90">
        <v>49642.126025667996</v>
      </c>
      <c r="J27" s="90">
        <v>47728.11116576488</v>
      </c>
      <c r="K27" s="90">
        <v>49266.211616197434</v>
      </c>
      <c r="L27" s="90">
        <v>47462.942395972161</v>
      </c>
      <c r="M27" s="91">
        <v>48962.363276960248</v>
      </c>
      <c r="N27" s="90">
        <v>48002.763355155381</v>
      </c>
      <c r="O27" s="90">
        <v>48009.500794939449</v>
      </c>
    </row>
    <row r="28" spans="1:15" s="58" customFormat="1" ht="12.75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60"/>
      <c r="O28" s="59"/>
    </row>
    <row r="29" spans="1:15" s="58" customFormat="1" ht="16.5" x14ac:dyDescent="0.25">
      <c r="A29" s="62" t="s">
        <v>90</v>
      </c>
      <c r="B29" s="63"/>
      <c r="C29" s="63"/>
      <c r="D29" s="63"/>
      <c r="E29" s="64"/>
      <c r="F29" s="64"/>
      <c r="G29" s="64"/>
      <c r="H29" s="64"/>
      <c r="I29" s="64"/>
      <c r="J29" s="64"/>
      <c r="K29" s="64"/>
      <c r="L29" s="64"/>
      <c r="M29" s="64"/>
      <c r="N29" s="65"/>
      <c r="O29" s="64"/>
    </row>
    <row r="30" spans="1:15" x14ac:dyDescent="0.25">
      <c r="N30" s="66"/>
    </row>
  </sheetData>
  <mergeCells count="1">
    <mergeCell ref="A1:O1"/>
  </mergeCells>
  <phoneticPr fontId="6" type="noConversion"/>
  <pageMargins left="0.28000000000000003" right="0.19" top="0.67" bottom="0.48" header="0.4921259845" footer="0.36"/>
  <pageSetup paperSize="9" scale="85" orientation="landscape" r:id="rId1"/>
  <headerFooter alignWithMargins="0">
    <oddFooter>&amp;L&amp;9&amp;F&amp;C&amp;9Abteilung Krankenanstalten&amp;R&amp;D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showGridLines="0" zoomScale="110" zoomScaleNormal="110" zoomScaleSheetLayoutView="100" workbookViewId="0">
      <selection sqref="A1:K1"/>
    </sheetView>
  </sheetViews>
  <sheetFormatPr baseColWidth="10" defaultRowHeight="15" x14ac:dyDescent="0.25"/>
  <cols>
    <col min="1" max="1" width="25.42578125" style="2" customWidth="1"/>
    <col min="2" max="2" width="12.28515625" style="2" customWidth="1"/>
    <col min="3" max="3" width="16" style="2" customWidth="1"/>
    <col min="4" max="11" width="12.28515625" style="2" customWidth="1"/>
    <col min="12" max="16384" width="11.42578125" style="2"/>
  </cols>
  <sheetData>
    <row r="1" spans="1:12" ht="19.5" customHeight="1" x14ac:dyDescent="0.25">
      <c r="A1" s="101" t="s">
        <v>244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2" ht="18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s="7" customFormat="1" ht="22.5" x14ac:dyDescent="0.25">
      <c r="A3" s="27"/>
      <c r="B3" s="5" t="s">
        <v>103</v>
      </c>
      <c r="C3" s="6" t="s">
        <v>179</v>
      </c>
      <c r="D3" s="6" t="s">
        <v>140</v>
      </c>
      <c r="E3" s="6" t="s">
        <v>141</v>
      </c>
      <c r="F3" s="6" t="s">
        <v>142</v>
      </c>
      <c r="G3" s="6" t="s">
        <v>143</v>
      </c>
      <c r="H3" s="6" t="s">
        <v>144</v>
      </c>
      <c r="I3" s="6" t="s">
        <v>145</v>
      </c>
      <c r="J3" s="37" t="s">
        <v>146</v>
      </c>
      <c r="K3" s="5" t="s">
        <v>95</v>
      </c>
    </row>
    <row r="4" spans="1:12" s="7" customFormat="1" ht="15" customHeight="1" x14ac:dyDescent="0.25">
      <c r="A4" s="28" t="s">
        <v>105</v>
      </c>
      <c r="B4" s="8">
        <v>1423</v>
      </c>
      <c r="C4" s="9">
        <v>358</v>
      </c>
      <c r="D4" s="9">
        <v>508</v>
      </c>
      <c r="E4" s="9">
        <v>252</v>
      </c>
      <c r="F4" s="9">
        <v>372</v>
      </c>
      <c r="G4" s="9">
        <v>274</v>
      </c>
      <c r="H4" s="9">
        <v>364</v>
      </c>
      <c r="I4" s="9">
        <v>130</v>
      </c>
      <c r="J4" s="38">
        <v>345</v>
      </c>
      <c r="K4" s="8">
        <v>4026</v>
      </c>
      <c r="L4" s="17"/>
    </row>
    <row r="5" spans="1:12" s="7" customFormat="1" ht="15" customHeight="1" x14ac:dyDescent="0.25">
      <c r="A5" s="29" t="s">
        <v>106</v>
      </c>
      <c r="B5" s="10">
        <v>1244</v>
      </c>
      <c r="C5" s="11">
        <v>291</v>
      </c>
      <c r="D5" s="11">
        <v>472</v>
      </c>
      <c r="E5" s="11">
        <v>234</v>
      </c>
      <c r="F5" s="11">
        <v>363</v>
      </c>
      <c r="G5" s="11">
        <v>266</v>
      </c>
      <c r="H5" s="11">
        <v>316</v>
      </c>
      <c r="I5" s="11">
        <v>115</v>
      </c>
      <c r="J5" s="39">
        <v>322</v>
      </c>
      <c r="K5" s="10">
        <v>3623</v>
      </c>
      <c r="L5" s="17"/>
    </row>
    <row r="6" spans="1:12" s="7" customFormat="1" ht="15" customHeight="1" x14ac:dyDescent="0.25">
      <c r="A6" s="30" t="s">
        <v>185</v>
      </c>
      <c r="B6" s="10">
        <v>67540</v>
      </c>
      <c r="C6" s="11">
        <v>7606</v>
      </c>
      <c r="D6" s="11">
        <v>19250</v>
      </c>
      <c r="E6" s="11">
        <v>14699</v>
      </c>
      <c r="F6" s="11">
        <v>24329</v>
      </c>
      <c r="G6" s="11">
        <v>15001</v>
      </c>
      <c r="H6" s="11">
        <v>14833</v>
      </c>
      <c r="I6" s="11">
        <v>7168</v>
      </c>
      <c r="J6" s="39">
        <v>21958</v>
      </c>
      <c r="K6" s="10">
        <v>192384</v>
      </c>
      <c r="L6" s="17"/>
    </row>
    <row r="7" spans="1:12" s="14" customFormat="1" ht="15" customHeight="1" x14ac:dyDescent="0.25">
      <c r="A7" s="30" t="s">
        <v>186</v>
      </c>
      <c r="B7" s="12">
        <v>320483</v>
      </c>
      <c r="C7" s="13">
        <v>85630</v>
      </c>
      <c r="D7" s="13">
        <v>137491</v>
      </c>
      <c r="E7" s="13">
        <v>65551</v>
      </c>
      <c r="F7" s="13">
        <v>95998</v>
      </c>
      <c r="G7" s="13">
        <v>58309</v>
      </c>
      <c r="H7" s="13">
        <v>71792</v>
      </c>
      <c r="I7" s="13">
        <v>28180</v>
      </c>
      <c r="J7" s="40">
        <v>79522</v>
      </c>
      <c r="K7" s="12">
        <v>942956</v>
      </c>
      <c r="L7" s="17"/>
    </row>
    <row r="8" spans="1:12" s="7" customFormat="1" ht="15" customHeight="1" x14ac:dyDescent="0.25">
      <c r="A8" s="30" t="s">
        <v>187</v>
      </c>
      <c r="B8" s="10">
        <v>388023</v>
      </c>
      <c r="C8" s="11">
        <v>93236</v>
      </c>
      <c r="D8" s="11">
        <v>156741</v>
      </c>
      <c r="E8" s="11">
        <v>80250</v>
      </c>
      <c r="F8" s="11">
        <v>120327</v>
      </c>
      <c r="G8" s="11">
        <v>73310</v>
      </c>
      <c r="H8" s="11">
        <v>86625</v>
      </c>
      <c r="I8" s="11">
        <v>35348</v>
      </c>
      <c r="J8" s="39">
        <v>101480</v>
      </c>
      <c r="K8" s="10">
        <v>1135340</v>
      </c>
      <c r="L8" s="17"/>
    </row>
    <row r="9" spans="1:12" s="7" customFormat="1" ht="15" customHeight="1" x14ac:dyDescent="0.25">
      <c r="A9" s="30" t="s">
        <v>156</v>
      </c>
      <c r="B9" s="10">
        <v>50677</v>
      </c>
      <c r="C9" s="11">
        <v>11571</v>
      </c>
      <c r="D9" s="11">
        <v>14406</v>
      </c>
      <c r="E9" s="11">
        <v>12971</v>
      </c>
      <c r="F9" s="11">
        <v>14990</v>
      </c>
      <c r="G9" s="11">
        <v>11698</v>
      </c>
      <c r="H9" s="11">
        <v>9918</v>
      </c>
      <c r="I9" s="11">
        <v>3979</v>
      </c>
      <c r="J9" s="39">
        <v>13398</v>
      </c>
      <c r="K9" s="10">
        <v>143608</v>
      </c>
      <c r="L9" s="17"/>
    </row>
    <row r="10" spans="1:12" s="7" customFormat="1" ht="15" customHeight="1" x14ac:dyDescent="0.25">
      <c r="A10" s="30" t="s">
        <v>6</v>
      </c>
      <c r="B10" s="15">
        <v>0.13060308280694702</v>
      </c>
      <c r="C10" s="16">
        <v>0.12410442318417779</v>
      </c>
      <c r="D10" s="16">
        <v>9.1909583325358396E-2</v>
      </c>
      <c r="E10" s="16">
        <v>0.16163239875389407</v>
      </c>
      <c r="F10" s="16">
        <v>0.12457719381352481</v>
      </c>
      <c r="G10" s="16">
        <v>0.15956895375801392</v>
      </c>
      <c r="H10" s="16">
        <v>0.11449350649350649</v>
      </c>
      <c r="I10" s="16">
        <v>0.11256648183772773</v>
      </c>
      <c r="J10" s="41">
        <v>0.13202601497832084</v>
      </c>
      <c r="K10" s="15">
        <v>0.12648898127433192</v>
      </c>
      <c r="L10" s="17"/>
    </row>
    <row r="11" spans="1:12" s="7" customFormat="1" ht="15" customHeight="1" x14ac:dyDescent="0.25">
      <c r="A11" s="30" t="s">
        <v>188</v>
      </c>
      <c r="B11" s="10">
        <v>46290</v>
      </c>
      <c r="C11" s="11">
        <v>4972</v>
      </c>
      <c r="D11" s="11">
        <v>13775</v>
      </c>
      <c r="E11" s="11">
        <v>11300</v>
      </c>
      <c r="F11" s="11">
        <v>17720</v>
      </c>
      <c r="G11" s="11">
        <v>11461</v>
      </c>
      <c r="H11" s="11">
        <v>10433</v>
      </c>
      <c r="I11" s="11">
        <v>5331</v>
      </c>
      <c r="J11" s="39">
        <v>16289</v>
      </c>
      <c r="K11" s="10">
        <v>137571</v>
      </c>
      <c r="L11" s="17"/>
    </row>
    <row r="12" spans="1:12" s="7" customFormat="1" ht="15" customHeight="1" x14ac:dyDescent="0.25">
      <c r="A12" s="30" t="s">
        <v>158</v>
      </c>
      <c r="B12" s="10">
        <v>13683</v>
      </c>
      <c r="C12" s="11">
        <v>8</v>
      </c>
      <c r="D12" s="11">
        <v>1826</v>
      </c>
      <c r="E12" s="11">
        <v>2318</v>
      </c>
      <c r="F12" s="11">
        <v>4819</v>
      </c>
      <c r="G12" s="11">
        <v>1761</v>
      </c>
      <c r="H12" s="11">
        <v>1579</v>
      </c>
      <c r="I12" s="11">
        <v>1421</v>
      </c>
      <c r="J12" s="39">
        <v>3784</v>
      </c>
      <c r="K12" s="10">
        <v>31199</v>
      </c>
      <c r="L12" s="17"/>
    </row>
    <row r="13" spans="1:12" s="7" customFormat="1" ht="15" customHeight="1" x14ac:dyDescent="0.25">
      <c r="A13" s="30" t="s">
        <v>159</v>
      </c>
      <c r="B13" s="18">
        <v>20.259105715131774</v>
      </c>
      <c r="C13" s="19">
        <v>0.10518012095713911</v>
      </c>
      <c r="D13" s="19">
        <v>9.4857142857142858</v>
      </c>
      <c r="E13" s="19">
        <v>15.769780257160351</v>
      </c>
      <c r="F13" s="19">
        <v>19.80763697644786</v>
      </c>
      <c r="G13" s="19">
        <v>11.739217385507633</v>
      </c>
      <c r="H13" s="19">
        <v>10.645183037821075</v>
      </c>
      <c r="I13" s="19">
        <v>19.82421875</v>
      </c>
      <c r="J13" s="42">
        <v>17.232899171144911</v>
      </c>
      <c r="K13" s="18">
        <v>16.217045076513639</v>
      </c>
      <c r="L13" s="17"/>
    </row>
    <row r="14" spans="1:12" s="7" customFormat="1" ht="15" customHeight="1" x14ac:dyDescent="0.25">
      <c r="A14" s="32" t="s">
        <v>160</v>
      </c>
      <c r="B14" s="22">
        <v>878.03561643835621</v>
      </c>
      <c r="C14" s="23">
        <v>234.60273972602741</v>
      </c>
      <c r="D14" s="23">
        <v>376.68767123287671</v>
      </c>
      <c r="E14" s="23">
        <v>179.59178082191781</v>
      </c>
      <c r="F14" s="23">
        <v>263.00821917808219</v>
      </c>
      <c r="G14" s="23">
        <v>159.75068493150684</v>
      </c>
      <c r="H14" s="23">
        <v>196.6904109589041</v>
      </c>
      <c r="I14" s="23">
        <v>77.205479452054789</v>
      </c>
      <c r="J14" s="44">
        <v>217.86849315068494</v>
      </c>
      <c r="K14" s="22">
        <v>2583.4410958904109</v>
      </c>
      <c r="L14" s="17"/>
    </row>
    <row r="15" spans="1:12" s="7" customFormat="1" ht="15" customHeight="1" x14ac:dyDescent="0.25">
      <c r="A15" s="32" t="s">
        <v>189</v>
      </c>
      <c r="B15" s="18">
        <v>70.58164119279391</v>
      </c>
      <c r="C15" s="19">
        <v>80.619498187638285</v>
      </c>
      <c r="D15" s="19">
        <v>79.806710006965403</v>
      </c>
      <c r="E15" s="19">
        <v>76.748624282870864</v>
      </c>
      <c r="F15" s="19">
        <v>72.45405486999509</v>
      </c>
      <c r="G15" s="19">
        <v>60.056648470491297</v>
      </c>
      <c r="H15" s="19">
        <v>62.243800936362057</v>
      </c>
      <c r="I15" s="19">
        <v>67.135199523525912</v>
      </c>
      <c r="J15" s="42">
        <v>67.661022717604013</v>
      </c>
      <c r="K15" s="18">
        <v>71.306682194049429</v>
      </c>
      <c r="L15" s="17"/>
    </row>
    <row r="16" spans="1:12" s="7" customFormat="1" ht="15" customHeight="1" x14ac:dyDescent="0.25">
      <c r="A16" s="32" t="s">
        <v>190</v>
      </c>
      <c r="B16" s="18">
        <v>73.59511958771968</v>
      </c>
      <c r="C16" s="19">
        <v>80.627030080497107</v>
      </c>
      <c r="D16" s="19">
        <v>80.866612491293239</v>
      </c>
      <c r="E16" s="19">
        <v>79.462592202318234</v>
      </c>
      <c r="F16" s="19">
        <v>76.09117325182082</v>
      </c>
      <c r="G16" s="19">
        <v>61.870429498403546</v>
      </c>
      <c r="H16" s="19">
        <v>63.612796948153289</v>
      </c>
      <c r="I16" s="19">
        <v>70.520547945205479</v>
      </c>
      <c r="J16" s="42">
        <v>70.88062622309198</v>
      </c>
      <c r="K16" s="18">
        <v>73.665962136880438</v>
      </c>
      <c r="L16" s="17"/>
    </row>
    <row r="17" spans="1:12" s="7" customFormat="1" ht="15" customHeight="1" x14ac:dyDescent="0.25">
      <c r="A17" s="32" t="s">
        <v>109</v>
      </c>
      <c r="B17" s="22">
        <v>4.7450843944329284</v>
      </c>
      <c r="C17" s="23">
        <v>11.258217196949776</v>
      </c>
      <c r="D17" s="23">
        <v>7.1423896103896105</v>
      </c>
      <c r="E17" s="23">
        <v>4.4595550717735897</v>
      </c>
      <c r="F17" s="23">
        <v>3.9458259690081796</v>
      </c>
      <c r="G17" s="23">
        <v>3.8870075328311446</v>
      </c>
      <c r="H17" s="23">
        <v>4.8400188768286929</v>
      </c>
      <c r="I17" s="23">
        <v>3.9313616071428572</v>
      </c>
      <c r="J17" s="44">
        <v>3.6215502322615905</v>
      </c>
      <c r="K17" s="22">
        <v>4.9014263140385896</v>
      </c>
      <c r="L17" s="17"/>
    </row>
    <row r="18" spans="1:12" s="7" customFormat="1" ht="15" customHeight="1" x14ac:dyDescent="0.25">
      <c r="A18" s="30" t="s">
        <v>236</v>
      </c>
      <c r="B18" s="20">
        <v>781130</v>
      </c>
      <c r="C18" s="21">
        <v>6717</v>
      </c>
      <c r="D18" s="21">
        <v>133247</v>
      </c>
      <c r="E18" s="21">
        <v>91024</v>
      </c>
      <c r="F18" s="21">
        <v>183630</v>
      </c>
      <c r="G18" s="21">
        <v>100415</v>
      </c>
      <c r="H18" s="21">
        <v>118134</v>
      </c>
      <c r="I18" s="21">
        <v>72201</v>
      </c>
      <c r="J18" s="43">
        <v>129226</v>
      </c>
      <c r="K18" s="20">
        <v>1615724</v>
      </c>
      <c r="L18" s="17"/>
    </row>
    <row r="19" spans="1:12" s="7" customFormat="1" ht="15" customHeight="1" x14ac:dyDescent="0.25">
      <c r="A19" s="32" t="s">
        <v>237</v>
      </c>
      <c r="B19" s="10">
        <v>951226</v>
      </c>
      <c r="C19" s="11">
        <v>13422</v>
      </c>
      <c r="D19" s="11">
        <v>183351</v>
      </c>
      <c r="E19" s="11">
        <v>152641</v>
      </c>
      <c r="F19" s="11">
        <v>239643</v>
      </c>
      <c r="G19" s="11">
        <v>138938</v>
      </c>
      <c r="H19" s="11">
        <v>143958</v>
      </c>
      <c r="I19" s="11">
        <v>95774</v>
      </c>
      <c r="J19" s="39">
        <v>204638</v>
      </c>
      <c r="K19" s="10">
        <v>2123591</v>
      </c>
      <c r="L19" s="17"/>
    </row>
    <row r="20" spans="1:12" s="7" customFormat="1" ht="15" customHeight="1" x14ac:dyDescent="0.25">
      <c r="A20" s="32" t="s">
        <v>238</v>
      </c>
      <c r="B20" s="10">
        <v>423006</v>
      </c>
      <c r="C20" s="11">
        <v>90739</v>
      </c>
      <c r="D20" s="11">
        <v>88703</v>
      </c>
      <c r="E20" s="11">
        <v>81822</v>
      </c>
      <c r="F20" s="11">
        <v>121344</v>
      </c>
      <c r="G20" s="11">
        <v>64432</v>
      </c>
      <c r="H20" s="11">
        <v>56402</v>
      </c>
      <c r="I20" s="11">
        <v>29336</v>
      </c>
      <c r="J20" s="39">
        <v>134161</v>
      </c>
      <c r="K20" s="10">
        <v>1089945</v>
      </c>
      <c r="L20" s="17"/>
    </row>
    <row r="21" spans="1:12" s="7" customFormat="1" ht="15" customHeight="1" x14ac:dyDescent="0.25">
      <c r="A21" s="32" t="s">
        <v>228</v>
      </c>
      <c r="B21" s="10">
        <v>522153</v>
      </c>
      <c r="C21" s="11">
        <v>6545</v>
      </c>
      <c r="D21" s="11">
        <v>97161</v>
      </c>
      <c r="E21" s="11">
        <v>74471</v>
      </c>
      <c r="F21" s="11">
        <v>116220</v>
      </c>
      <c r="G21" s="11">
        <v>68077</v>
      </c>
      <c r="H21" s="11">
        <v>59759</v>
      </c>
      <c r="I21" s="11">
        <v>39471</v>
      </c>
      <c r="J21" s="39">
        <v>105170</v>
      </c>
      <c r="K21" s="10">
        <v>1089027</v>
      </c>
      <c r="L21" s="17"/>
    </row>
    <row r="22" spans="1:12" s="7" customFormat="1" ht="15" customHeight="1" x14ac:dyDescent="0.25">
      <c r="A22" s="32" t="s">
        <v>112</v>
      </c>
      <c r="B22" s="79">
        <v>5858.8</v>
      </c>
      <c r="C22" s="80">
        <v>560.19000000000005</v>
      </c>
      <c r="D22" s="80">
        <v>1141.93</v>
      </c>
      <c r="E22" s="80">
        <v>585.78999999999974</v>
      </c>
      <c r="F22" s="80">
        <v>1009.1100000000004</v>
      </c>
      <c r="G22" s="80">
        <v>590.62</v>
      </c>
      <c r="H22" s="80">
        <v>712.38999999999987</v>
      </c>
      <c r="I22" s="80">
        <v>364.24</v>
      </c>
      <c r="J22" s="81">
        <v>776.78</v>
      </c>
      <c r="K22" s="79">
        <v>11599.85</v>
      </c>
      <c r="L22" s="17"/>
    </row>
    <row r="23" spans="1:12" s="7" customFormat="1" ht="15" customHeight="1" x14ac:dyDescent="0.25">
      <c r="A23" s="32" t="s">
        <v>20</v>
      </c>
      <c r="B23" s="20">
        <v>811921707</v>
      </c>
      <c r="C23" s="21">
        <v>72798151</v>
      </c>
      <c r="D23" s="21">
        <v>155730282</v>
      </c>
      <c r="E23" s="21">
        <v>86325826</v>
      </c>
      <c r="F23" s="21">
        <v>131764436</v>
      </c>
      <c r="G23" s="21">
        <v>86086790</v>
      </c>
      <c r="H23" s="21">
        <v>92701250</v>
      </c>
      <c r="I23" s="21">
        <v>51126041</v>
      </c>
      <c r="J23" s="43">
        <v>119853871</v>
      </c>
      <c r="K23" s="20">
        <v>1608308354</v>
      </c>
      <c r="L23" s="17"/>
    </row>
    <row r="24" spans="1:12" s="7" customFormat="1" ht="15" customHeight="1" x14ac:dyDescent="0.25">
      <c r="A24" s="32" t="s">
        <v>174</v>
      </c>
      <c r="B24" s="22">
        <v>570570.41953619116</v>
      </c>
      <c r="C24" s="23">
        <v>203346.7905027933</v>
      </c>
      <c r="D24" s="23">
        <v>306555.67322834645</v>
      </c>
      <c r="E24" s="23">
        <v>342562.8015873016</v>
      </c>
      <c r="F24" s="23">
        <v>354205.47311827959</v>
      </c>
      <c r="G24" s="23">
        <v>314185.36496350367</v>
      </c>
      <c r="H24" s="23">
        <v>254673.76373626373</v>
      </c>
      <c r="I24" s="23">
        <v>393277.23846153845</v>
      </c>
      <c r="J24" s="44">
        <v>347402.52463768114</v>
      </c>
      <c r="K24" s="22">
        <v>399480.46547441627</v>
      </c>
      <c r="L24" s="17"/>
    </row>
    <row r="25" spans="1:12" s="7" customFormat="1" ht="15" customHeight="1" x14ac:dyDescent="0.25">
      <c r="A25" s="32" t="s">
        <v>175</v>
      </c>
      <c r="B25" s="22">
        <v>652670.18247588421</v>
      </c>
      <c r="C25" s="23">
        <v>250165.46735395188</v>
      </c>
      <c r="D25" s="23">
        <v>329937.03813559323</v>
      </c>
      <c r="E25" s="23">
        <v>368913.78632478631</v>
      </c>
      <c r="F25" s="23">
        <v>362987.42699724517</v>
      </c>
      <c r="G25" s="23">
        <v>323634.54887218046</v>
      </c>
      <c r="H25" s="23">
        <v>293358.38607594935</v>
      </c>
      <c r="I25" s="23">
        <v>444574.26956521737</v>
      </c>
      <c r="J25" s="44">
        <v>372216.99068322981</v>
      </c>
      <c r="K25" s="22">
        <v>443916.18934584601</v>
      </c>
      <c r="L25" s="17"/>
    </row>
    <row r="26" spans="1:12" s="7" customFormat="1" ht="15" customHeight="1" x14ac:dyDescent="0.25">
      <c r="A26" s="32" t="s">
        <v>116</v>
      </c>
      <c r="B26" s="22">
        <v>2533.4314363008334</v>
      </c>
      <c r="C26" s="23">
        <v>850.14774027793999</v>
      </c>
      <c r="D26" s="23">
        <v>1132.6580067058935</v>
      </c>
      <c r="E26" s="23">
        <v>1316.9261491052769</v>
      </c>
      <c r="F26" s="23">
        <v>1372.5748036417426</v>
      </c>
      <c r="G26" s="23">
        <v>1476.3894081531153</v>
      </c>
      <c r="H26" s="23">
        <v>1291.2476320481392</v>
      </c>
      <c r="I26" s="23">
        <v>1814.2668914123492</v>
      </c>
      <c r="J26" s="44">
        <v>1507.1787807147707</v>
      </c>
      <c r="K26" s="22">
        <v>1705.6027577108582</v>
      </c>
      <c r="L26" s="17"/>
    </row>
    <row r="27" spans="1:12" s="7" customFormat="1" ht="15" customHeight="1" x14ac:dyDescent="0.25">
      <c r="A27" s="32" t="s">
        <v>115</v>
      </c>
      <c r="B27" s="22">
        <v>2092.4576816322742</v>
      </c>
      <c r="C27" s="23">
        <v>780.79444635119478</v>
      </c>
      <c r="D27" s="23">
        <v>993.5516680383563</v>
      </c>
      <c r="E27" s="23">
        <v>1075.7112274143303</v>
      </c>
      <c r="F27" s="23">
        <v>1095.0529473850424</v>
      </c>
      <c r="G27" s="23">
        <v>1174.2844086754876</v>
      </c>
      <c r="H27" s="23">
        <v>1070.1443001443001</v>
      </c>
      <c r="I27" s="23">
        <v>1446.3630474142808</v>
      </c>
      <c r="J27" s="44">
        <v>1181.0590362633031</v>
      </c>
      <c r="K27" s="22">
        <v>1416.5874134620467</v>
      </c>
      <c r="L27" s="17"/>
    </row>
    <row r="28" spans="1:12" s="7" customFormat="1" ht="15" customHeight="1" x14ac:dyDescent="0.25">
      <c r="A28" s="32" t="s">
        <v>76</v>
      </c>
      <c r="B28" s="20">
        <v>465156103</v>
      </c>
      <c r="C28" s="21">
        <v>43798547</v>
      </c>
      <c r="D28" s="21">
        <v>93534319</v>
      </c>
      <c r="E28" s="21">
        <v>47129266</v>
      </c>
      <c r="F28" s="21">
        <v>86939569</v>
      </c>
      <c r="G28" s="21">
        <v>50837020</v>
      </c>
      <c r="H28" s="21">
        <v>61905074</v>
      </c>
      <c r="I28" s="21">
        <v>30578100</v>
      </c>
      <c r="J28" s="43">
        <v>67876492</v>
      </c>
      <c r="K28" s="20">
        <v>947754490</v>
      </c>
      <c r="L28" s="17"/>
    </row>
    <row r="29" spans="1:12" s="7" customFormat="1" ht="15" customHeight="1" x14ac:dyDescent="0.25">
      <c r="A29" s="32" t="s">
        <v>77</v>
      </c>
      <c r="B29" s="22">
        <v>79394.432819007299</v>
      </c>
      <c r="C29" s="23">
        <v>78185.163962227089</v>
      </c>
      <c r="D29" s="23">
        <v>81908.977783226641</v>
      </c>
      <c r="E29" s="23">
        <v>80454.20031069158</v>
      </c>
      <c r="F29" s="23">
        <v>86154.699685861764</v>
      </c>
      <c r="G29" s="23">
        <v>86073.990044360165</v>
      </c>
      <c r="H29" s="23">
        <v>86897.730175886813</v>
      </c>
      <c r="I29" s="23">
        <v>83950.417307269934</v>
      </c>
      <c r="J29" s="44">
        <v>87381.873889647002</v>
      </c>
      <c r="K29" s="22">
        <v>81704.029793488706</v>
      </c>
      <c r="L29" s="17"/>
    </row>
    <row r="30" spans="1:12" s="7" customFormat="1" ht="15" customHeight="1" x14ac:dyDescent="0.25">
      <c r="A30" s="32" t="s">
        <v>221</v>
      </c>
      <c r="B30" s="20">
        <v>353635141</v>
      </c>
      <c r="C30" s="21">
        <v>40168568</v>
      </c>
      <c r="D30" s="21">
        <v>78236469</v>
      </c>
      <c r="E30" s="21">
        <v>52433217</v>
      </c>
      <c r="F30" s="21">
        <v>75194021</v>
      </c>
      <c r="G30" s="21">
        <v>49293464</v>
      </c>
      <c r="H30" s="21">
        <v>51515198</v>
      </c>
      <c r="I30" s="21">
        <v>22277263</v>
      </c>
      <c r="J30" s="43">
        <v>68910315</v>
      </c>
      <c r="K30" s="20">
        <v>791663656</v>
      </c>
      <c r="L30" s="17"/>
    </row>
    <row r="31" spans="1:12" s="7" customFormat="1" ht="15" customHeight="1" x14ac:dyDescent="0.25">
      <c r="A31" s="32" t="s">
        <v>222</v>
      </c>
      <c r="B31" s="22">
        <v>1103.4443043780793</v>
      </c>
      <c r="C31" s="23">
        <v>469.0945696601658</v>
      </c>
      <c r="D31" s="23">
        <v>569.02974740164814</v>
      </c>
      <c r="E31" s="23">
        <v>799.88431907980043</v>
      </c>
      <c r="F31" s="23">
        <v>783.28737057022022</v>
      </c>
      <c r="G31" s="23">
        <v>845.38345709924715</v>
      </c>
      <c r="H31" s="23">
        <v>717.56181747269886</v>
      </c>
      <c r="I31" s="23">
        <v>790.53452803406674</v>
      </c>
      <c r="J31" s="44">
        <v>866.55661326425388</v>
      </c>
      <c r="K31" s="22">
        <v>839.55524541972261</v>
      </c>
      <c r="L31" s="17"/>
    </row>
    <row r="32" spans="1:12" s="7" customFormat="1" ht="15" customHeight="1" x14ac:dyDescent="0.25">
      <c r="A32" s="32" t="s">
        <v>223</v>
      </c>
      <c r="B32" s="22">
        <v>5235.9363488303225</v>
      </c>
      <c r="C32" s="23">
        <v>5281.1685511438336</v>
      </c>
      <c r="D32" s="23">
        <v>4064.2321558441558</v>
      </c>
      <c r="E32" s="23">
        <v>3567.1281719844887</v>
      </c>
      <c r="F32" s="23">
        <v>3090.7156479921082</v>
      </c>
      <c r="G32" s="23">
        <v>3286.0118658756082</v>
      </c>
      <c r="H32" s="23">
        <v>3473.0127418593675</v>
      </c>
      <c r="I32" s="23">
        <v>3107.8770926339284</v>
      </c>
      <c r="J32" s="44">
        <v>3138.2783040349759</v>
      </c>
      <c r="K32" s="22">
        <v>4115.0181719893544</v>
      </c>
      <c r="L32" s="17"/>
    </row>
    <row r="33" spans="1:12" s="7" customFormat="1" ht="15" customHeight="1" x14ac:dyDescent="0.25">
      <c r="A33" s="32" t="s">
        <v>224</v>
      </c>
      <c r="B33" s="20">
        <v>112104017</v>
      </c>
      <c r="C33" s="21">
        <v>3125016</v>
      </c>
      <c r="D33" s="21">
        <v>15552082</v>
      </c>
      <c r="E33" s="21">
        <v>10393977</v>
      </c>
      <c r="F33" s="21">
        <v>20361214</v>
      </c>
      <c r="G33" s="21">
        <v>12684468</v>
      </c>
      <c r="H33" s="21">
        <v>13657590</v>
      </c>
      <c r="I33" s="21">
        <v>7763723</v>
      </c>
      <c r="J33" s="43">
        <v>15264654</v>
      </c>
      <c r="K33" s="20">
        <v>210906741</v>
      </c>
      <c r="L33" s="17"/>
    </row>
    <row r="34" spans="1:12" s="7" customFormat="1" ht="15" customHeight="1" x14ac:dyDescent="0.25">
      <c r="A34" s="73" t="s">
        <v>225</v>
      </c>
      <c r="B34" s="89">
        <v>143.51518569252235</v>
      </c>
      <c r="C34" s="90">
        <v>465.23983921393477</v>
      </c>
      <c r="D34" s="90">
        <v>116.71618873220409</v>
      </c>
      <c r="E34" s="90">
        <v>114.18941158375813</v>
      </c>
      <c r="F34" s="90">
        <v>110.88174045635245</v>
      </c>
      <c r="G34" s="90">
        <v>126.3204501319524</v>
      </c>
      <c r="H34" s="90">
        <v>115.61100106658539</v>
      </c>
      <c r="I34" s="90">
        <v>107.52930014819739</v>
      </c>
      <c r="J34" s="91">
        <v>118.12370575580765</v>
      </c>
      <c r="K34" s="89">
        <v>130.53389130816896</v>
      </c>
      <c r="L34" s="17"/>
    </row>
    <row r="35" spans="1:12" s="7" customFormat="1" ht="8.2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2" s="7" customFormat="1" ht="12.75" customHeight="1" x14ac:dyDescent="0.25">
      <c r="A36" s="25" t="s">
        <v>147</v>
      </c>
      <c r="B36" s="24"/>
      <c r="C36" s="24"/>
      <c r="D36" s="24"/>
      <c r="E36" s="24"/>
      <c r="F36" s="25" t="s">
        <v>232</v>
      </c>
      <c r="H36" s="24"/>
      <c r="I36" s="24"/>
      <c r="J36" s="24"/>
      <c r="K36" s="24"/>
    </row>
    <row r="37" spans="1:12" s="7" customFormat="1" ht="12.75" customHeight="1" x14ac:dyDescent="0.25">
      <c r="A37" s="25" t="s">
        <v>243</v>
      </c>
      <c r="B37" s="24"/>
      <c r="C37" s="24"/>
      <c r="D37" s="24"/>
      <c r="E37" s="24"/>
      <c r="F37" s="7" t="s">
        <v>234</v>
      </c>
      <c r="H37" s="24"/>
      <c r="I37" s="24"/>
      <c r="J37" s="24"/>
      <c r="K37" s="24"/>
    </row>
    <row r="38" spans="1:12" s="7" customFormat="1" ht="12.75" customHeight="1" x14ac:dyDescent="0.25">
      <c r="A38" s="25" t="s">
        <v>169</v>
      </c>
      <c r="B38" s="24"/>
      <c r="C38" s="24"/>
      <c r="D38" s="24"/>
      <c r="E38" s="24"/>
      <c r="F38" s="7" t="s">
        <v>235</v>
      </c>
      <c r="H38" s="24"/>
      <c r="I38" s="24"/>
      <c r="J38" s="24"/>
      <c r="K38" s="24"/>
    </row>
    <row r="39" spans="1:12" s="7" customFormat="1" ht="12.75" customHeight="1" x14ac:dyDescent="0.25">
      <c r="A39" s="25" t="s">
        <v>215</v>
      </c>
      <c r="B39" s="24"/>
      <c r="C39" s="24"/>
      <c r="D39" s="24"/>
      <c r="E39" s="24"/>
      <c r="F39" s="100" t="s">
        <v>230</v>
      </c>
      <c r="H39" s="24"/>
      <c r="I39" s="24"/>
      <c r="J39" s="24"/>
      <c r="K39" s="24"/>
    </row>
    <row r="40" spans="1:12" s="7" customFormat="1" ht="12.75" customHeight="1" x14ac:dyDescent="0.25">
      <c r="A40" s="25" t="s">
        <v>126</v>
      </c>
      <c r="B40" s="24"/>
      <c r="C40" s="24"/>
      <c r="D40" s="24"/>
      <c r="E40" s="24"/>
      <c r="F40" s="100" t="s">
        <v>231</v>
      </c>
      <c r="H40" s="24"/>
      <c r="I40" s="24"/>
      <c r="J40" s="24"/>
      <c r="K40" s="24"/>
    </row>
    <row r="41" spans="1:12" s="7" customFormat="1" ht="12.75" customHeight="1" x14ac:dyDescent="0.25">
      <c r="A41" s="25" t="s">
        <v>128</v>
      </c>
      <c r="B41" s="24"/>
      <c r="C41" s="24"/>
      <c r="D41" s="24"/>
      <c r="E41" s="24"/>
      <c r="F41" s="25" t="s">
        <v>229</v>
      </c>
      <c r="H41" s="24"/>
      <c r="I41" s="24"/>
      <c r="J41" s="24"/>
      <c r="K41" s="24"/>
    </row>
    <row r="42" spans="1:12" s="7" customFormat="1" ht="12.75" customHeight="1" x14ac:dyDescent="0.25">
      <c r="A42" s="25" t="s">
        <v>165</v>
      </c>
      <c r="B42" s="24"/>
      <c r="C42" s="24"/>
      <c r="D42" s="24"/>
      <c r="E42" s="24"/>
      <c r="F42" s="25" t="s">
        <v>233</v>
      </c>
      <c r="H42" s="24"/>
      <c r="I42" s="24"/>
      <c r="J42" s="24"/>
      <c r="K42" s="24"/>
    </row>
    <row r="43" spans="1:12" s="7" customFormat="1" ht="12.75" customHeight="1" x14ac:dyDescent="0.25">
      <c r="A43" s="25" t="s">
        <v>166</v>
      </c>
      <c r="B43" s="24"/>
      <c r="C43" s="24"/>
      <c r="D43" s="24"/>
      <c r="E43" s="24"/>
      <c r="H43" s="24"/>
      <c r="I43" s="24"/>
      <c r="J43" s="24"/>
      <c r="K43" s="24"/>
    </row>
    <row r="44" spans="1:12" s="7" customFormat="1" ht="7.5" customHeight="1" x14ac:dyDescent="0.25">
      <c r="A44" s="25"/>
      <c r="B44" s="24"/>
      <c r="C44" s="24"/>
      <c r="D44" s="24"/>
      <c r="E44" s="24"/>
      <c r="G44" s="25"/>
      <c r="H44" s="24"/>
      <c r="I44" s="24"/>
      <c r="J44" s="24"/>
      <c r="K44" s="24"/>
    </row>
    <row r="45" spans="1:12" s="7" customFormat="1" ht="11.25" x14ac:dyDescent="0.25">
      <c r="A45" s="26" t="s">
        <v>227</v>
      </c>
    </row>
    <row r="47" spans="1:12" x14ac:dyDescent="0.25">
      <c r="B47" s="47"/>
      <c r="C47" s="47"/>
      <c r="D47" s="47"/>
      <c r="E47" s="47"/>
      <c r="F47" s="47"/>
      <c r="G47" s="47"/>
      <c r="H47" s="47"/>
      <c r="I47" s="47"/>
      <c r="J47" s="47"/>
    </row>
    <row r="48" spans="1:12" x14ac:dyDescent="0.25">
      <c r="B48" s="47"/>
      <c r="C48" s="47"/>
      <c r="D48" s="47"/>
      <c r="E48" s="47"/>
      <c r="F48" s="47"/>
      <c r="G48" s="47"/>
      <c r="H48" s="47"/>
      <c r="I48" s="47"/>
      <c r="J48" s="47"/>
    </row>
    <row r="49" spans="2:11" x14ac:dyDescent="0.25"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pans="2:11" x14ac:dyDescent="0.25">
      <c r="B50" s="47"/>
      <c r="C50" s="47"/>
      <c r="D50" s="47"/>
      <c r="E50" s="47"/>
      <c r="F50" s="47"/>
      <c r="G50" s="47"/>
      <c r="H50" s="47"/>
      <c r="I50" s="47"/>
      <c r="J50" s="47"/>
    </row>
    <row r="51" spans="2:11" x14ac:dyDescent="0.25">
      <c r="B51" s="47"/>
      <c r="C51" s="47"/>
      <c r="D51" s="47"/>
      <c r="E51" s="47"/>
      <c r="F51" s="47"/>
      <c r="G51" s="47"/>
      <c r="H51" s="47"/>
      <c r="I51" s="47"/>
      <c r="J51" s="47"/>
    </row>
    <row r="52" spans="2:11" x14ac:dyDescent="0.25">
      <c r="B52" s="47"/>
      <c r="C52" s="47"/>
      <c r="D52" s="47"/>
      <c r="E52" s="47"/>
      <c r="F52" s="47"/>
      <c r="G52" s="47"/>
      <c r="H52" s="47"/>
      <c r="I52" s="47"/>
      <c r="J52" s="47"/>
    </row>
    <row r="53" spans="2:11" x14ac:dyDescent="0.25">
      <c r="B53" s="47"/>
      <c r="C53" s="47"/>
      <c r="D53" s="47"/>
      <c r="E53" s="47"/>
      <c r="F53" s="47"/>
      <c r="G53" s="47"/>
      <c r="H53" s="47"/>
      <c r="I53" s="47"/>
      <c r="J53" s="47"/>
    </row>
    <row r="54" spans="2:11" x14ac:dyDescent="0.25">
      <c r="B54" s="47"/>
      <c r="C54" s="47"/>
      <c r="D54" s="47"/>
      <c r="E54" s="47"/>
      <c r="F54" s="47"/>
      <c r="G54" s="47"/>
      <c r="H54" s="47"/>
      <c r="I54" s="47"/>
      <c r="J54" s="47"/>
    </row>
    <row r="55" spans="2:11" x14ac:dyDescent="0.25">
      <c r="B55" s="47"/>
      <c r="C55" s="47"/>
      <c r="D55" s="47"/>
      <c r="E55" s="47"/>
      <c r="F55" s="47"/>
      <c r="G55" s="47"/>
      <c r="H55" s="47"/>
      <c r="I55" s="47"/>
      <c r="J55" s="47"/>
    </row>
    <row r="56" spans="2:11" x14ac:dyDescent="0.25">
      <c r="B56" s="47"/>
      <c r="C56" s="47"/>
      <c r="D56" s="47"/>
      <c r="E56" s="47"/>
      <c r="F56" s="47"/>
      <c r="G56" s="47"/>
      <c r="H56" s="47"/>
      <c r="I56" s="47"/>
      <c r="J56" s="47"/>
    </row>
    <row r="57" spans="2:11" x14ac:dyDescent="0.25">
      <c r="B57" s="47"/>
      <c r="C57" s="47"/>
      <c r="D57" s="47"/>
      <c r="E57" s="47"/>
      <c r="F57" s="47"/>
      <c r="G57" s="47"/>
      <c r="H57" s="47"/>
      <c r="I57" s="47"/>
      <c r="J57" s="47"/>
    </row>
    <row r="58" spans="2:11" x14ac:dyDescent="0.25">
      <c r="B58" s="47"/>
      <c r="C58" s="47"/>
      <c r="D58" s="47"/>
      <c r="E58" s="47"/>
      <c r="F58" s="47"/>
      <c r="G58" s="47"/>
      <c r="H58" s="47"/>
      <c r="I58" s="47"/>
      <c r="J58" s="47"/>
    </row>
    <row r="59" spans="2:11" x14ac:dyDescent="0.25">
      <c r="B59" s="47"/>
      <c r="C59" s="47"/>
      <c r="D59" s="47"/>
      <c r="E59" s="47"/>
      <c r="F59" s="47"/>
      <c r="G59" s="47"/>
      <c r="H59" s="47"/>
      <c r="I59" s="47"/>
      <c r="J59" s="47"/>
    </row>
    <row r="60" spans="2:11" x14ac:dyDescent="0.25">
      <c r="B60" s="47"/>
      <c r="C60" s="47"/>
      <c r="D60" s="47"/>
      <c r="E60" s="47"/>
      <c r="F60" s="47"/>
      <c r="G60" s="47"/>
      <c r="H60" s="47"/>
      <c r="I60" s="47"/>
      <c r="J60" s="47"/>
    </row>
    <row r="61" spans="2:11" x14ac:dyDescent="0.25">
      <c r="B61" s="47"/>
      <c r="C61" s="47"/>
      <c r="D61" s="47"/>
      <c r="E61" s="47"/>
      <c r="F61" s="47"/>
      <c r="G61" s="47"/>
      <c r="H61" s="47"/>
      <c r="I61" s="47"/>
      <c r="J61" s="47"/>
    </row>
    <row r="62" spans="2:11" x14ac:dyDescent="0.25">
      <c r="B62" s="47"/>
      <c r="C62" s="47"/>
      <c r="D62" s="47"/>
      <c r="E62" s="47"/>
      <c r="F62" s="47"/>
      <c r="G62" s="47"/>
      <c r="H62" s="47"/>
      <c r="I62" s="47"/>
      <c r="J62" s="47"/>
    </row>
    <row r="63" spans="2:11" x14ac:dyDescent="0.25">
      <c r="B63" s="47"/>
      <c r="C63" s="47"/>
      <c r="D63" s="47"/>
      <c r="E63" s="47"/>
      <c r="F63" s="47"/>
      <c r="G63" s="47"/>
      <c r="H63" s="47"/>
      <c r="I63" s="47"/>
      <c r="J63" s="47"/>
    </row>
    <row r="64" spans="2:11" x14ac:dyDescent="0.25">
      <c r="B64" s="47"/>
      <c r="C64" s="47"/>
      <c r="D64" s="47"/>
      <c r="E64" s="47"/>
      <c r="F64" s="47"/>
      <c r="G64" s="47"/>
      <c r="H64" s="47"/>
      <c r="I64" s="47"/>
      <c r="J64" s="47"/>
    </row>
    <row r="65" spans="2:10" x14ac:dyDescent="0.25">
      <c r="B65" s="47"/>
      <c r="C65" s="47"/>
      <c r="D65" s="47"/>
      <c r="E65" s="47"/>
      <c r="F65" s="47"/>
      <c r="G65" s="47"/>
      <c r="H65" s="47"/>
      <c r="I65" s="47"/>
      <c r="J65" s="47"/>
    </row>
    <row r="66" spans="2:10" x14ac:dyDescent="0.25">
      <c r="B66" s="47"/>
      <c r="C66" s="47"/>
      <c r="D66" s="47"/>
      <c r="E66" s="47"/>
      <c r="F66" s="47"/>
      <c r="G66" s="47"/>
      <c r="H66" s="47"/>
      <c r="I66" s="47"/>
      <c r="J66" s="47"/>
    </row>
    <row r="67" spans="2:10" x14ac:dyDescent="0.25">
      <c r="B67" s="47"/>
      <c r="C67" s="47"/>
      <c r="D67" s="47"/>
      <c r="E67" s="47"/>
      <c r="F67" s="47"/>
      <c r="G67" s="47"/>
      <c r="H67" s="47"/>
      <c r="I67" s="47"/>
      <c r="J67" s="47"/>
    </row>
    <row r="68" spans="2:10" x14ac:dyDescent="0.25">
      <c r="B68" s="47"/>
      <c r="C68" s="47"/>
      <c r="D68" s="47"/>
      <c r="E68" s="47"/>
      <c r="F68" s="47"/>
      <c r="G68" s="47"/>
      <c r="H68" s="47"/>
      <c r="I68" s="47"/>
      <c r="J68" s="47"/>
    </row>
    <row r="69" spans="2:10" x14ac:dyDescent="0.25">
      <c r="B69" s="47"/>
      <c r="C69" s="47"/>
      <c r="D69" s="47"/>
      <c r="E69" s="47"/>
      <c r="F69" s="47"/>
      <c r="G69" s="47"/>
      <c r="H69" s="47"/>
      <c r="I69" s="47"/>
      <c r="J69" s="47"/>
    </row>
    <row r="70" spans="2:10" x14ac:dyDescent="0.25">
      <c r="B70" s="47"/>
      <c r="C70" s="47"/>
      <c r="D70" s="47"/>
      <c r="E70" s="47"/>
      <c r="F70" s="47"/>
      <c r="G70" s="47"/>
      <c r="H70" s="47"/>
      <c r="I70" s="47"/>
      <c r="J70" s="47"/>
    </row>
    <row r="71" spans="2:10" x14ac:dyDescent="0.25">
      <c r="B71" s="47"/>
      <c r="C71" s="47"/>
      <c r="D71" s="47"/>
      <c r="E71" s="47"/>
      <c r="F71" s="47"/>
      <c r="G71" s="47"/>
      <c r="H71" s="47"/>
      <c r="I71" s="47"/>
      <c r="J71" s="47"/>
    </row>
    <row r="72" spans="2:10" x14ac:dyDescent="0.25">
      <c r="B72" s="47"/>
      <c r="C72" s="47"/>
      <c r="D72" s="47"/>
      <c r="E72" s="47"/>
      <c r="F72" s="47"/>
      <c r="G72" s="47"/>
      <c r="H72" s="47"/>
      <c r="I72" s="47"/>
      <c r="J72" s="47"/>
    </row>
  </sheetData>
  <mergeCells count="1">
    <mergeCell ref="A1:K1"/>
  </mergeCells>
  <pageMargins left="0.7" right="0.7" top="0.78740157499999996" bottom="0.78740157499999996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30"/>
  <sheetViews>
    <sheetView showGridLines="0" workbookViewId="0">
      <selection sqref="A1:O1"/>
    </sheetView>
  </sheetViews>
  <sheetFormatPr baseColWidth="10" defaultRowHeight="15" x14ac:dyDescent="0.25"/>
  <cols>
    <col min="1" max="1" width="23.7109375" style="61" customWidth="1"/>
    <col min="2" max="15" width="11.28515625" style="61" customWidth="1"/>
    <col min="16" max="16384" width="11.42578125" style="67"/>
  </cols>
  <sheetData>
    <row r="1" spans="1:15" s="68" customFormat="1" ht="19.5" customHeight="1" x14ac:dyDescent="0.25">
      <c r="A1" s="103" t="s">
        <v>79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s="58" customFormat="1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/>
      <c r="O2" s="49"/>
    </row>
    <row r="3" spans="1:15" s="70" customFormat="1" ht="22.5" x14ac:dyDescent="0.25">
      <c r="A3" s="75"/>
      <c r="B3" s="74" t="s">
        <v>81</v>
      </c>
      <c r="C3" s="53" t="s">
        <v>82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84</v>
      </c>
      <c r="J3" s="53" t="s">
        <v>51</v>
      </c>
      <c r="K3" s="53" t="s">
        <v>52</v>
      </c>
      <c r="L3" s="53" t="s">
        <v>85</v>
      </c>
      <c r="M3" s="88" t="s">
        <v>1</v>
      </c>
      <c r="N3" s="53" t="s">
        <v>86</v>
      </c>
      <c r="O3" s="53" t="s">
        <v>87</v>
      </c>
    </row>
    <row r="4" spans="1:15" s="69" customFormat="1" ht="20.100000000000001" customHeight="1" x14ac:dyDescent="0.25">
      <c r="A4" s="28" t="s">
        <v>55</v>
      </c>
      <c r="B4" s="8">
        <v>1611</v>
      </c>
      <c r="C4" s="9">
        <v>200</v>
      </c>
      <c r="D4" s="9">
        <v>164</v>
      </c>
      <c r="E4" s="9">
        <v>261</v>
      </c>
      <c r="F4" s="9">
        <v>276</v>
      </c>
      <c r="G4" s="9">
        <v>239</v>
      </c>
      <c r="H4" s="9">
        <v>378</v>
      </c>
      <c r="I4" s="9">
        <v>206</v>
      </c>
      <c r="J4" s="9">
        <v>361</v>
      </c>
      <c r="K4" s="9">
        <v>154</v>
      </c>
      <c r="L4" s="9">
        <v>105</v>
      </c>
      <c r="M4" s="38">
        <v>324</v>
      </c>
      <c r="N4" s="9">
        <f>B4+F4+G4+H4+I4+J4+K4+L4+M4</f>
        <v>3654</v>
      </c>
      <c r="O4" s="9">
        <f>SUM(B4:M4)</f>
        <v>4279</v>
      </c>
    </row>
    <row r="5" spans="1:15" s="69" customFormat="1" ht="20.100000000000001" customHeight="1" x14ac:dyDescent="0.25">
      <c r="A5" s="30" t="s">
        <v>56</v>
      </c>
      <c r="B5" s="10">
        <v>1523</v>
      </c>
      <c r="C5" s="11">
        <v>196</v>
      </c>
      <c r="D5" s="11">
        <v>157</v>
      </c>
      <c r="E5" s="11">
        <v>250</v>
      </c>
      <c r="F5" s="11">
        <v>276</v>
      </c>
      <c r="G5" s="11">
        <v>234</v>
      </c>
      <c r="H5" s="11">
        <v>377</v>
      </c>
      <c r="I5" s="11">
        <v>206</v>
      </c>
      <c r="J5" s="11">
        <v>347</v>
      </c>
      <c r="K5" s="11">
        <v>144</v>
      </c>
      <c r="L5" s="11">
        <v>103</v>
      </c>
      <c r="M5" s="39">
        <v>330</v>
      </c>
      <c r="N5" s="11">
        <f>B5+F5+G5+H5+I5+J5+K5+L5+M5</f>
        <v>3540</v>
      </c>
      <c r="O5" s="11">
        <f>SUM(B5:M5)</f>
        <v>4143</v>
      </c>
    </row>
    <row r="6" spans="1:15" s="58" customFormat="1" ht="20.100000000000001" customHeight="1" x14ac:dyDescent="0.25">
      <c r="A6" s="30" t="s">
        <v>4</v>
      </c>
      <c r="B6" s="10">
        <v>515347</v>
      </c>
      <c r="C6" s="11">
        <v>68939</v>
      </c>
      <c r="D6" s="11">
        <v>48942</v>
      </c>
      <c r="E6" s="11">
        <v>84493</v>
      </c>
      <c r="F6" s="11">
        <v>104570</v>
      </c>
      <c r="G6" s="11">
        <v>92679</v>
      </c>
      <c r="H6" s="11">
        <v>135691</v>
      </c>
      <c r="I6" s="11">
        <v>75094</v>
      </c>
      <c r="J6" s="11">
        <v>117530</v>
      </c>
      <c r="K6" s="11">
        <v>48053</v>
      </c>
      <c r="L6" s="11">
        <v>26686</v>
      </c>
      <c r="M6" s="39">
        <v>107897</v>
      </c>
      <c r="N6" s="11">
        <f>B6+F6+G6+H6+I6+J6+K6+L6+M6</f>
        <v>1223547</v>
      </c>
      <c r="O6" s="11">
        <f>SUM(B6:M6)</f>
        <v>1425921</v>
      </c>
    </row>
    <row r="7" spans="1:15" s="58" customFormat="1" ht="20.100000000000001" customHeight="1" x14ac:dyDescent="0.25">
      <c r="A7" s="31" t="s">
        <v>5</v>
      </c>
      <c r="B7" s="12">
        <v>71653</v>
      </c>
      <c r="C7" s="13">
        <v>13282</v>
      </c>
      <c r="D7" s="13">
        <v>5764</v>
      </c>
      <c r="E7" s="13">
        <v>1050</v>
      </c>
      <c r="F7" s="13">
        <v>19507</v>
      </c>
      <c r="G7" s="13">
        <v>11066</v>
      </c>
      <c r="H7" s="13">
        <v>15741</v>
      </c>
      <c r="I7" s="13">
        <v>9792</v>
      </c>
      <c r="J7" s="13">
        <v>13759</v>
      </c>
      <c r="K7" s="13">
        <v>7345</v>
      </c>
      <c r="L7" s="13">
        <v>3978</v>
      </c>
      <c r="M7" s="40">
        <v>11813</v>
      </c>
      <c r="N7" s="13">
        <f>B7+F7+G7+H7+I7+J7+K7+L7+M7</f>
        <v>164654</v>
      </c>
      <c r="O7" s="13">
        <f>SUM(B7:M7)</f>
        <v>184750</v>
      </c>
    </row>
    <row r="8" spans="1:15" s="58" customFormat="1" ht="20.100000000000001" customHeight="1" x14ac:dyDescent="0.25">
      <c r="A8" s="30" t="s">
        <v>6</v>
      </c>
      <c r="B8" s="76">
        <f t="shared" ref="B8:O8" si="0">B7/B6</f>
        <v>0.13903835668006218</v>
      </c>
      <c r="C8" s="77">
        <f t="shared" si="0"/>
        <v>0.19266307895385776</v>
      </c>
      <c r="D8" s="77">
        <f t="shared" si="0"/>
        <v>0.11777205672019941</v>
      </c>
      <c r="E8" s="77">
        <f t="shared" si="0"/>
        <v>1.2427064963961511E-2</v>
      </c>
      <c r="F8" s="77">
        <f t="shared" si="0"/>
        <v>0.18654489815434638</v>
      </c>
      <c r="G8" s="77">
        <f t="shared" si="0"/>
        <v>0.11940137463718857</v>
      </c>
      <c r="H8" s="77">
        <f t="shared" si="0"/>
        <v>0.11600622001459197</v>
      </c>
      <c r="I8" s="77">
        <f t="shared" si="0"/>
        <v>0.13039656963272697</v>
      </c>
      <c r="J8" s="77">
        <f t="shared" si="0"/>
        <v>0.11706798264272951</v>
      </c>
      <c r="K8" s="77">
        <f t="shared" si="0"/>
        <v>0.15285205918465028</v>
      </c>
      <c r="L8" s="77">
        <f t="shared" si="0"/>
        <v>0.14906692647830322</v>
      </c>
      <c r="M8" s="78">
        <f t="shared" si="0"/>
        <v>0.10948404496881285</v>
      </c>
      <c r="N8" s="77">
        <f t="shared" si="0"/>
        <v>0.13457104631044006</v>
      </c>
      <c r="O8" s="77">
        <f t="shared" si="0"/>
        <v>0.12956538265443879</v>
      </c>
    </row>
    <row r="9" spans="1:15" s="58" customFormat="1" ht="20.100000000000001" customHeight="1" x14ac:dyDescent="0.25">
      <c r="A9" s="30" t="s">
        <v>7</v>
      </c>
      <c r="B9" s="10">
        <v>427531</v>
      </c>
      <c r="C9" s="11">
        <v>65432</v>
      </c>
      <c r="D9" s="11">
        <v>40561</v>
      </c>
      <c r="E9" s="11">
        <v>78748</v>
      </c>
      <c r="F9" s="11">
        <v>81782</v>
      </c>
      <c r="G9" s="11">
        <v>76217</v>
      </c>
      <c r="H9" s="11">
        <v>108045</v>
      </c>
      <c r="I9" s="11">
        <v>61258</v>
      </c>
      <c r="J9" s="11">
        <v>99764</v>
      </c>
      <c r="K9" s="11">
        <v>39721</v>
      </c>
      <c r="L9" s="11">
        <v>21704</v>
      </c>
      <c r="M9" s="39">
        <v>87436</v>
      </c>
      <c r="N9" s="11">
        <f>B9+F9+G9+H9+I9+J9+K9+L9+M9</f>
        <v>1003458</v>
      </c>
      <c r="O9" s="11">
        <f>SUM(B9:M9)</f>
        <v>1188199</v>
      </c>
    </row>
    <row r="10" spans="1:15" s="69" customFormat="1" ht="20.100000000000001" customHeight="1" x14ac:dyDescent="0.25">
      <c r="A10" s="30" t="s">
        <v>57</v>
      </c>
      <c r="B10" s="10">
        <v>87816</v>
      </c>
      <c r="C10" s="11">
        <v>3507</v>
      </c>
      <c r="D10" s="11">
        <v>8381</v>
      </c>
      <c r="E10" s="11">
        <v>5745</v>
      </c>
      <c r="F10" s="11">
        <v>22788</v>
      </c>
      <c r="G10" s="11">
        <v>16462</v>
      </c>
      <c r="H10" s="11">
        <v>27646</v>
      </c>
      <c r="I10" s="11">
        <v>13836</v>
      </c>
      <c r="J10" s="11">
        <v>17766</v>
      </c>
      <c r="K10" s="11">
        <v>8332</v>
      </c>
      <c r="L10" s="11">
        <v>4982</v>
      </c>
      <c r="M10" s="39">
        <v>20461</v>
      </c>
      <c r="N10" s="11">
        <f>B10+F10+G10+H10+I10+J10+K10+L10+M10</f>
        <v>220089</v>
      </c>
      <c r="O10" s="11">
        <f>SUM(B10:M10)</f>
        <v>237722</v>
      </c>
    </row>
    <row r="11" spans="1:15" s="58" customFormat="1" ht="20.100000000000001" customHeight="1" x14ac:dyDescent="0.25">
      <c r="A11" s="30" t="s">
        <v>58</v>
      </c>
      <c r="B11" s="10">
        <v>789</v>
      </c>
      <c r="C11" s="11">
        <v>81</v>
      </c>
      <c r="D11" s="11">
        <v>67</v>
      </c>
      <c r="E11" s="11">
        <v>153</v>
      </c>
      <c r="F11" s="11">
        <v>166</v>
      </c>
      <c r="G11" s="11">
        <v>157</v>
      </c>
      <c r="H11" s="11">
        <v>223</v>
      </c>
      <c r="I11" s="11">
        <v>133</v>
      </c>
      <c r="J11" s="11">
        <v>201</v>
      </c>
      <c r="K11" s="11">
        <v>80</v>
      </c>
      <c r="L11" s="11">
        <v>73</v>
      </c>
      <c r="M11" s="39">
        <v>188</v>
      </c>
      <c r="N11" s="11">
        <f>B11+F11+G11+H11+I11+J11+K11+L11+M11</f>
        <v>2010</v>
      </c>
      <c r="O11" s="11">
        <f>SUM(B11:M11)</f>
        <v>2311</v>
      </c>
    </row>
    <row r="12" spans="1:15" s="58" customFormat="1" ht="20.100000000000001" customHeight="1" x14ac:dyDescent="0.25">
      <c r="A12" s="30" t="s">
        <v>9</v>
      </c>
      <c r="B12" s="10">
        <v>86926</v>
      </c>
      <c r="C12" s="11">
        <v>3420</v>
      </c>
      <c r="D12" s="11">
        <v>8219</v>
      </c>
      <c r="E12" s="11">
        <v>5743</v>
      </c>
      <c r="F12" s="11">
        <v>22549</v>
      </c>
      <c r="G12" s="11">
        <v>16273</v>
      </c>
      <c r="H12" s="11">
        <v>27401</v>
      </c>
      <c r="I12" s="11">
        <v>13716</v>
      </c>
      <c r="J12" s="11">
        <v>17532</v>
      </c>
      <c r="K12" s="11">
        <v>8248</v>
      </c>
      <c r="L12" s="11">
        <v>4966</v>
      </c>
      <c r="M12" s="39">
        <v>20241</v>
      </c>
      <c r="N12" s="11">
        <f>B12+F12+G12+H12+I12+J12+K12+L12+M12</f>
        <v>217852</v>
      </c>
      <c r="O12" s="11">
        <f>SUM(B12:M12)</f>
        <v>235234</v>
      </c>
    </row>
    <row r="13" spans="1:15" s="58" customFormat="1" ht="20.100000000000001" customHeight="1" x14ac:dyDescent="0.25">
      <c r="A13" s="30" t="s">
        <v>10</v>
      </c>
      <c r="B13" s="10">
        <v>914</v>
      </c>
      <c r="C13" s="11">
        <v>50</v>
      </c>
      <c r="D13" s="11">
        <v>164</v>
      </c>
      <c r="E13" s="11">
        <v>14</v>
      </c>
      <c r="F13" s="11">
        <v>246</v>
      </c>
      <c r="G13" s="11">
        <v>193</v>
      </c>
      <c r="H13" s="11">
        <v>255</v>
      </c>
      <c r="I13" s="11">
        <v>128</v>
      </c>
      <c r="J13" s="11">
        <v>230</v>
      </c>
      <c r="K13" s="11">
        <v>88</v>
      </c>
      <c r="L13" s="11">
        <v>40</v>
      </c>
      <c r="M13" s="39">
        <v>224</v>
      </c>
      <c r="N13" s="11">
        <f>B13+F13+G13+H13+I13+J13+K13+L13+M13</f>
        <v>2318</v>
      </c>
      <c r="O13" s="11">
        <f>SUM(B13:M13)</f>
        <v>2546</v>
      </c>
    </row>
    <row r="14" spans="1:15" s="58" customFormat="1" ht="20.100000000000001" customHeight="1" x14ac:dyDescent="0.25">
      <c r="A14" s="32" t="s">
        <v>59</v>
      </c>
      <c r="B14" s="20">
        <f t="shared" ref="B14:O14" si="1">(B10+B12+B13)/2</f>
        <v>87828</v>
      </c>
      <c r="C14" s="21">
        <f t="shared" si="1"/>
        <v>3488.5</v>
      </c>
      <c r="D14" s="21">
        <f t="shared" si="1"/>
        <v>8382</v>
      </c>
      <c r="E14" s="21">
        <f t="shared" si="1"/>
        <v>5751</v>
      </c>
      <c r="F14" s="21">
        <f t="shared" si="1"/>
        <v>22791.5</v>
      </c>
      <c r="G14" s="21">
        <f t="shared" si="1"/>
        <v>16464</v>
      </c>
      <c r="H14" s="21">
        <f t="shared" si="1"/>
        <v>27651</v>
      </c>
      <c r="I14" s="21">
        <f t="shared" si="1"/>
        <v>13840</v>
      </c>
      <c r="J14" s="21">
        <f t="shared" si="1"/>
        <v>17764</v>
      </c>
      <c r="K14" s="21">
        <f t="shared" si="1"/>
        <v>8334</v>
      </c>
      <c r="L14" s="21">
        <f t="shared" si="1"/>
        <v>4994</v>
      </c>
      <c r="M14" s="43">
        <f t="shared" si="1"/>
        <v>20463</v>
      </c>
      <c r="N14" s="21">
        <f t="shared" si="1"/>
        <v>220129.5</v>
      </c>
      <c r="O14" s="21">
        <f t="shared" si="1"/>
        <v>237751</v>
      </c>
    </row>
    <row r="15" spans="1:15" s="58" customFormat="1" ht="20.100000000000001" customHeight="1" x14ac:dyDescent="0.25">
      <c r="A15" s="32" t="s">
        <v>75</v>
      </c>
      <c r="B15" s="10">
        <v>459016</v>
      </c>
      <c r="C15" s="11">
        <v>1478</v>
      </c>
      <c r="D15" s="11">
        <v>1352</v>
      </c>
      <c r="E15" s="11">
        <v>2320</v>
      </c>
      <c r="F15" s="11">
        <v>64120</v>
      </c>
      <c r="G15" s="11">
        <v>42261</v>
      </c>
      <c r="H15" s="11">
        <v>68874</v>
      </c>
      <c r="I15" s="11">
        <v>52552</v>
      </c>
      <c r="J15" s="11">
        <v>32552</v>
      </c>
      <c r="K15" s="11">
        <v>31145</v>
      </c>
      <c r="L15" s="11">
        <v>9325</v>
      </c>
      <c r="M15" s="39">
        <v>39714</v>
      </c>
      <c r="N15" s="11">
        <f>B15+F15+G15+H15+I15+J15+K15+L15+M15</f>
        <v>799559</v>
      </c>
      <c r="O15" s="11">
        <f>SUM(B15:M15)</f>
        <v>804709</v>
      </c>
    </row>
    <row r="16" spans="1:15" s="58" customFormat="1" ht="20.100000000000001" customHeight="1" x14ac:dyDescent="0.25">
      <c r="A16" s="32" t="s">
        <v>44</v>
      </c>
      <c r="B16" s="10">
        <v>940354</v>
      </c>
      <c r="C16" s="11">
        <v>2159</v>
      </c>
      <c r="D16" s="11">
        <v>1860</v>
      </c>
      <c r="E16" s="11">
        <v>8511</v>
      </c>
      <c r="F16" s="11">
        <v>130273</v>
      </c>
      <c r="G16" s="11">
        <v>92497</v>
      </c>
      <c r="H16" s="11">
        <v>140477</v>
      </c>
      <c r="I16" s="11">
        <v>105120</v>
      </c>
      <c r="J16" s="11">
        <v>110291</v>
      </c>
      <c r="K16" s="11">
        <v>75789</v>
      </c>
      <c r="L16" s="11">
        <v>32657</v>
      </c>
      <c r="M16" s="39">
        <v>93950</v>
      </c>
      <c r="N16" s="11">
        <f>B16+F16+G16+H16+I16+J16+K16+L16+M16</f>
        <v>1721408</v>
      </c>
      <c r="O16" s="11">
        <f>SUM(B16:M16)</f>
        <v>1733938</v>
      </c>
    </row>
    <row r="17" spans="1:15" s="58" customFormat="1" ht="20.100000000000001" customHeight="1" x14ac:dyDescent="0.25">
      <c r="A17" s="32" t="s">
        <v>78</v>
      </c>
      <c r="B17" s="79">
        <v>5146.62</v>
      </c>
      <c r="C17" s="80">
        <v>275.43</v>
      </c>
      <c r="D17" s="80">
        <v>211.82</v>
      </c>
      <c r="E17" s="80">
        <v>322.73</v>
      </c>
      <c r="F17" s="80">
        <v>522.55999999999995</v>
      </c>
      <c r="G17" s="80">
        <v>409.32</v>
      </c>
      <c r="H17" s="80">
        <v>695.1</v>
      </c>
      <c r="I17" s="80">
        <v>369.92</v>
      </c>
      <c r="J17" s="80">
        <v>558.55999999999995</v>
      </c>
      <c r="K17" s="80">
        <v>282.76</v>
      </c>
      <c r="L17" s="80">
        <v>165.57</v>
      </c>
      <c r="M17" s="81">
        <v>452.8</v>
      </c>
      <c r="N17" s="80">
        <f>B17+F17+G17+H17+I17+J17+K17+L17+M17</f>
        <v>8603.2099999999991</v>
      </c>
      <c r="O17" s="80">
        <f>SUM(B17:M17)</f>
        <v>9413.1899999999987</v>
      </c>
    </row>
    <row r="18" spans="1:15" s="58" customFormat="1" ht="20.100000000000001" customHeight="1" x14ac:dyDescent="0.25">
      <c r="A18" s="30" t="s">
        <v>17</v>
      </c>
      <c r="B18" s="79">
        <f>B9/365</f>
        <v>1171.317808219178</v>
      </c>
      <c r="C18" s="80">
        <f t="shared" ref="C18:O18" si="2">C9/365</f>
        <v>179.26575342465753</v>
      </c>
      <c r="D18" s="80">
        <f t="shared" si="2"/>
        <v>111.12602739726027</v>
      </c>
      <c r="E18" s="80">
        <f t="shared" si="2"/>
        <v>215.74794520547945</v>
      </c>
      <c r="F18" s="80">
        <f t="shared" si="2"/>
        <v>224.06027397260274</v>
      </c>
      <c r="G18" s="80">
        <f t="shared" si="2"/>
        <v>208.813698630137</v>
      </c>
      <c r="H18" s="80">
        <f t="shared" si="2"/>
        <v>296.01369863013701</v>
      </c>
      <c r="I18" s="80">
        <f t="shared" si="2"/>
        <v>167.83013698630137</v>
      </c>
      <c r="J18" s="80">
        <f t="shared" si="2"/>
        <v>273.32602739726025</v>
      </c>
      <c r="K18" s="80">
        <f t="shared" si="2"/>
        <v>108.82465753424657</v>
      </c>
      <c r="L18" s="80">
        <f t="shared" si="2"/>
        <v>59.463013698630135</v>
      </c>
      <c r="M18" s="81">
        <f t="shared" si="2"/>
        <v>239.55068493150685</v>
      </c>
      <c r="N18" s="80">
        <f t="shared" si="2"/>
        <v>2749.2</v>
      </c>
      <c r="O18" s="80">
        <f t="shared" si="2"/>
        <v>3255.3397260273973</v>
      </c>
    </row>
    <row r="19" spans="1:15" s="58" customFormat="1" ht="20.100000000000001" customHeight="1" x14ac:dyDescent="0.25">
      <c r="A19" s="32" t="s">
        <v>197</v>
      </c>
      <c r="B19" s="79">
        <f t="shared" ref="B19:O19" si="3">B9*100/(B5*365)</f>
        <v>76.908588852211295</v>
      </c>
      <c r="C19" s="80">
        <f t="shared" si="3"/>
        <v>91.462119094213023</v>
      </c>
      <c r="D19" s="80">
        <f t="shared" si="3"/>
        <v>70.780909170229478</v>
      </c>
      <c r="E19" s="80">
        <f t="shared" si="3"/>
        <v>86.299178082191787</v>
      </c>
      <c r="F19" s="80">
        <f t="shared" si="3"/>
        <v>81.181258685725624</v>
      </c>
      <c r="G19" s="80">
        <f t="shared" si="3"/>
        <v>89.236623346212383</v>
      </c>
      <c r="H19" s="80">
        <f t="shared" si="3"/>
        <v>78.518222448312201</v>
      </c>
      <c r="I19" s="80">
        <f t="shared" si="3"/>
        <v>81.470940284612311</v>
      </c>
      <c r="J19" s="80">
        <f t="shared" si="3"/>
        <v>78.768307607279624</v>
      </c>
      <c r="K19" s="80">
        <f t="shared" si="3"/>
        <v>75.572678843226782</v>
      </c>
      <c r="L19" s="80">
        <f t="shared" si="3"/>
        <v>57.731081260805958</v>
      </c>
      <c r="M19" s="81">
        <f t="shared" si="3"/>
        <v>72.591116645911171</v>
      </c>
      <c r="N19" s="80">
        <f t="shared" si="3"/>
        <v>77.66101694915254</v>
      </c>
      <c r="O19" s="80">
        <f t="shared" si="3"/>
        <v>78.574456336649703</v>
      </c>
    </row>
    <row r="20" spans="1:15" s="58" customFormat="1" ht="20.100000000000001" customHeight="1" x14ac:dyDescent="0.25">
      <c r="A20" s="32" t="s">
        <v>19</v>
      </c>
      <c r="B20" s="79">
        <f t="shared" ref="B20:O20" si="4">B9/B14</f>
        <v>4.8678211959739492</v>
      </c>
      <c r="C20" s="80">
        <f t="shared" si="4"/>
        <v>18.756485595528165</v>
      </c>
      <c r="D20" s="80">
        <f t="shared" si="4"/>
        <v>4.8390598902409927</v>
      </c>
      <c r="E20" s="80">
        <f t="shared" si="4"/>
        <v>13.692922969918275</v>
      </c>
      <c r="F20" s="80">
        <f t="shared" si="4"/>
        <v>3.5882675558870631</v>
      </c>
      <c r="G20" s="80">
        <f t="shared" si="4"/>
        <v>4.6293124392614189</v>
      </c>
      <c r="H20" s="80">
        <f t="shared" si="4"/>
        <v>3.9074536183139852</v>
      </c>
      <c r="I20" s="80">
        <f t="shared" si="4"/>
        <v>4.4261560693641622</v>
      </c>
      <c r="J20" s="80">
        <f t="shared" si="4"/>
        <v>5.6160774600315246</v>
      </c>
      <c r="K20" s="80">
        <f t="shared" si="4"/>
        <v>4.7661387089032878</v>
      </c>
      <c r="L20" s="80">
        <f t="shared" si="4"/>
        <v>4.3460152182619147</v>
      </c>
      <c r="M20" s="81">
        <f t="shared" si="4"/>
        <v>4.2728827640130964</v>
      </c>
      <c r="N20" s="80">
        <f t="shared" si="4"/>
        <v>4.5584894346282532</v>
      </c>
      <c r="O20" s="80">
        <f t="shared" si="4"/>
        <v>4.9976614188794155</v>
      </c>
    </row>
    <row r="21" spans="1:15" s="58" customFormat="1" ht="20.100000000000001" customHeight="1" x14ac:dyDescent="0.25">
      <c r="A21" s="32" t="s">
        <v>20</v>
      </c>
      <c r="B21" s="10">
        <v>399313096</v>
      </c>
      <c r="C21" s="11">
        <v>19365798</v>
      </c>
      <c r="D21" s="11">
        <v>17525188</v>
      </c>
      <c r="E21" s="11">
        <v>24443355</v>
      </c>
      <c r="F21" s="11">
        <v>42090462</v>
      </c>
      <c r="G21" s="11">
        <v>32026795</v>
      </c>
      <c r="H21" s="11">
        <v>52554968</v>
      </c>
      <c r="I21" s="11">
        <v>29062300</v>
      </c>
      <c r="J21" s="11">
        <v>39977967</v>
      </c>
      <c r="K21" s="11">
        <v>21180306</v>
      </c>
      <c r="L21" s="11">
        <v>13542368</v>
      </c>
      <c r="M21" s="39">
        <v>37801793</v>
      </c>
      <c r="N21" s="11">
        <f>SUM(B21,F21:M21)</f>
        <v>667550055</v>
      </c>
      <c r="O21" s="11">
        <f>SUM(B21:M21)</f>
        <v>728884396</v>
      </c>
    </row>
    <row r="22" spans="1:15" s="58" customFormat="1" ht="20.100000000000001" customHeight="1" x14ac:dyDescent="0.25">
      <c r="A22" s="32" t="s">
        <v>73</v>
      </c>
      <c r="B22" s="79">
        <f t="shared" ref="B22:O22" si="5">B21/B4</f>
        <v>247866.60211049038</v>
      </c>
      <c r="C22" s="80">
        <f t="shared" si="5"/>
        <v>96828.99</v>
      </c>
      <c r="D22" s="80">
        <f t="shared" si="5"/>
        <v>106860.90243902439</v>
      </c>
      <c r="E22" s="80">
        <f t="shared" si="5"/>
        <v>93652.70114942528</v>
      </c>
      <c r="F22" s="80">
        <f t="shared" si="5"/>
        <v>152501.67391304349</v>
      </c>
      <c r="G22" s="80">
        <f t="shared" si="5"/>
        <v>134003.32635983263</v>
      </c>
      <c r="H22" s="80">
        <f t="shared" si="5"/>
        <v>139034.30687830687</v>
      </c>
      <c r="I22" s="80">
        <f t="shared" si="5"/>
        <v>141079.12621359224</v>
      </c>
      <c r="J22" s="80">
        <f t="shared" si="5"/>
        <v>110742.29085872576</v>
      </c>
      <c r="K22" s="80">
        <f t="shared" si="5"/>
        <v>137534.45454545456</v>
      </c>
      <c r="L22" s="80">
        <f t="shared" si="5"/>
        <v>128974.93333333333</v>
      </c>
      <c r="M22" s="81">
        <f t="shared" si="5"/>
        <v>116672.20061728395</v>
      </c>
      <c r="N22" s="80">
        <f t="shared" si="5"/>
        <v>182690.21756978653</v>
      </c>
      <c r="O22" s="80">
        <f t="shared" si="5"/>
        <v>170339.8915634494</v>
      </c>
    </row>
    <row r="23" spans="1:15" s="58" customFormat="1" ht="20.100000000000001" customHeight="1" x14ac:dyDescent="0.25">
      <c r="A23" s="32" t="s">
        <v>72</v>
      </c>
      <c r="B23" s="22">
        <f t="shared" ref="B23:O23" si="6">B21/B5</f>
        <v>262188.5068942876</v>
      </c>
      <c r="C23" s="23">
        <f t="shared" si="6"/>
        <v>98805.091836734689</v>
      </c>
      <c r="D23" s="23">
        <f t="shared" si="6"/>
        <v>111625.40127388535</v>
      </c>
      <c r="E23" s="23">
        <f t="shared" si="6"/>
        <v>97773.42</v>
      </c>
      <c r="F23" s="23">
        <f t="shared" si="6"/>
        <v>152501.67391304349</v>
      </c>
      <c r="G23" s="23">
        <f t="shared" si="6"/>
        <v>136866.64529914531</v>
      </c>
      <c r="H23" s="23">
        <f t="shared" si="6"/>
        <v>139403.09814323607</v>
      </c>
      <c r="I23" s="23">
        <f t="shared" si="6"/>
        <v>141079.12621359224</v>
      </c>
      <c r="J23" s="23">
        <f t="shared" si="6"/>
        <v>115210.2795389049</v>
      </c>
      <c r="K23" s="23">
        <f t="shared" si="6"/>
        <v>147085.45833333334</v>
      </c>
      <c r="L23" s="23">
        <f t="shared" si="6"/>
        <v>131479.3009708738</v>
      </c>
      <c r="M23" s="44">
        <f t="shared" si="6"/>
        <v>114550.88787878788</v>
      </c>
      <c r="N23" s="23">
        <f t="shared" si="6"/>
        <v>188573.46186440677</v>
      </c>
      <c r="O23" s="23">
        <f t="shared" si="6"/>
        <v>175931.54622254404</v>
      </c>
    </row>
    <row r="24" spans="1:15" s="58" customFormat="1" ht="20.100000000000001" customHeight="1" x14ac:dyDescent="0.25">
      <c r="A24" s="32" t="s">
        <v>71</v>
      </c>
      <c r="B24" s="22">
        <f t="shared" ref="B24:O24" si="7">B21/B6</f>
        <v>774.84315616468132</v>
      </c>
      <c r="C24" s="23">
        <f t="shared" si="7"/>
        <v>280.91208169541187</v>
      </c>
      <c r="D24" s="23">
        <f t="shared" si="7"/>
        <v>358.08074864124882</v>
      </c>
      <c r="E24" s="23">
        <f t="shared" si="7"/>
        <v>289.2944385925461</v>
      </c>
      <c r="F24" s="23">
        <f t="shared" si="7"/>
        <v>402.50991680214213</v>
      </c>
      <c r="G24" s="23">
        <f t="shared" si="7"/>
        <v>345.56690296615199</v>
      </c>
      <c r="H24" s="23">
        <f t="shared" si="7"/>
        <v>387.31358748922185</v>
      </c>
      <c r="I24" s="23">
        <f t="shared" si="7"/>
        <v>387.01227794497561</v>
      </c>
      <c r="J24" s="23">
        <f t="shared" si="7"/>
        <v>340.1511699140645</v>
      </c>
      <c r="K24" s="23">
        <f t="shared" si="7"/>
        <v>440.76969179863903</v>
      </c>
      <c r="L24" s="23">
        <f t="shared" si="7"/>
        <v>507.47088360938318</v>
      </c>
      <c r="M24" s="44">
        <f t="shared" si="7"/>
        <v>350.35073264316895</v>
      </c>
      <c r="N24" s="23">
        <f t="shared" si="7"/>
        <v>545.58595215386083</v>
      </c>
      <c r="O24" s="23">
        <f t="shared" si="7"/>
        <v>511.16744616286599</v>
      </c>
    </row>
    <row r="25" spans="1:15" s="58" customFormat="1" ht="20.100000000000001" customHeight="1" x14ac:dyDescent="0.25">
      <c r="A25" s="32" t="s">
        <v>70</v>
      </c>
      <c r="B25" s="22">
        <f t="shared" ref="B25:O25" si="8">B21/B9</f>
        <v>933.9979931279837</v>
      </c>
      <c r="C25" s="23">
        <f t="shared" si="8"/>
        <v>295.96830297102338</v>
      </c>
      <c r="D25" s="23">
        <f t="shared" si="8"/>
        <v>432.06991938068586</v>
      </c>
      <c r="E25" s="23">
        <f t="shared" si="8"/>
        <v>310.39969269060799</v>
      </c>
      <c r="F25" s="23">
        <f t="shared" si="8"/>
        <v>514.66657699738323</v>
      </c>
      <c r="G25" s="23">
        <f t="shared" si="8"/>
        <v>420.2054003699962</v>
      </c>
      <c r="H25" s="23">
        <f t="shared" si="8"/>
        <v>486.41740015734183</v>
      </c>
      <c r="I25" s="23">
        <f t="shared" si="8"/>
        <v>474.42456495478143</v>
      </c>
      <c r="J25" s="23">
        <f t="shared" si="8"/>
        <v>400.72538190128705</v>
      </c>
      <c r="K25" s="23">
        <f t="shared" si="8"/>
        <v>533.22690768107555</v>
      </c>
      <c r="L25" s="23">
        <f t="shared" si="8"/>
        <v>623.9572429045337</v>
      </c>
      <c r="M25" s="44">
        <f t="shared" si="8"/>
        <v>432.3367148542934</v>
      </c>
      <c r="N25" s="23">
        <f t="shared" si="8"/>
        <v>665.24962180778869</v>
      </c>
      <c r="O25" s="23">
        <f t="shared" si="8"/>
        <v>613.43629812851214</v>
      </c>
    </row>
    <row r="26" spans="1:15" s="58" customFormat="1" ht="20.100000000000001" customHeight="1" x14ac:dyDescent="0.25">
      <c r="A26" s="32" t="s">
        <v>76</v>
      </c>
      <c r="B26" s="20">
        <v>237605824</v>
      </c>
      <c r="C26" s="21">
        <v>12377678</v>
      </c>
      <c r="D26" s="21">
        <v>9762578</v>
      </c>
      <c r="E26" s="21">
        <v>15773569</v>
      </c>
      <c r="F26" s="21">
        <v>24385995</v>
      </c>
      <c r="G26" s="21">
        <v>19049113</v>
      </c>
      <c r="H26" s="21">
        <v>33667051</v>
      </c>
      <c r="I26" s="21">
        <v>17806805</v>
      </c>
      <c r="J26" s="21">
        <v>25760601</v>
      </c>
      <c r="K26" s="21">
        <v>13511789</v>
      </c>
      <c r="L26" s="21">
        <v>7191453</v>
      </c>
      <c r="M26" s="43">
        <v>21320229</v>
      </c>
      <c r="N26" s="21">
        <f>B26+F26+G26+H26+I26+J26+K26+L26+M26</f>
        <v>400298860</v>
      </c>
      <c r="O26" s="21">
        <f>SUM(B26:M26)</f>
        <v>438212685</v>
      </c>
    </row>
    <row r="27" spans="1:15" s="58" customFormat="1" ht="19.5" customHeight="1" x14ac:dyDescent="0.25">
      <c r="A27" s="73" t="s">
        <v>77</v>
      </c>
      <c r="B27" s="89">
        <f t="shared" ref="B27:O27" si="9">B26/B17</f>
        <v>46167.353330923987</v>
      </c>
      <c r="C27" s="90">
        <f t="shared" si="9"/>
        <v>44939.469193624514</v>
      </c>
      <c r="D27" s="90">
        <f t="shared" si="9"/>
        <v>46089.02842035691</v>
      </c>
      <c r="E27" s="90">
        <f t="shared" si="9"/>
        <v>48875.434573792329</v>
      </c>
      <c r="F27" s="90">
        <f t="shared" si="9"/>
        <v>46666.401944274345</v>
      </c>
      <c r="G27" s="90">
        <f t="shared" si="9"/>
        <v>46538.436919769374</v>
      </c>
      <c r="H27" s="90">
        <f t="shared" si="9"/>
        <v>48434.830959574159</v>
      </c>
      <c r="I27" s="90">
        <f t="shared" si="9"/>
        <v>48136.907980103802</v>
      </c>
      <c r="J27" s="90">
        <f t="shared" si="9"/>
        <v>46119.666642795768</v>
      </c>
      <c r="K27" s="90">
        <f t="shared" si="9"/>
        <v>47785.362144574909</v>
      </c>
      <c r="L27" s="90">
        <f t="shared" si="9"/>
        <v>43434.517122667152</v>
      </c>
      <c r="M27" s="91">
        <f t="shared" si="9"/>
        <v>47085.311395759716</v>
      </c>
      <c r="N27" s="90">
        <f t="shared" si="9"/>
        <v>46529.011845578571</v>
      </c>
      <c r="O27" s="90">
        <f t="shared" si="9"/>
        <v>46553.047904058032</v>
      </c>
    </row>
    <row r="28" spans="1:15" s="58" customFormat="1" ht="12.75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60"/>
      <c r="O28" s="59"/>
    </row>
    <row r="29" spans="1:15" s="58" customFormat="1" ht="16.5" x14ac:dyDescent="0.25">
      <c r="A29" s="62" t="s">
        <v>192</v>
      </c>
      <c r="B29" s="63"/>
      <c r="C29" s="63"/>
      <c r="D29" s="63"/>
      <c r="E29" s="64"/>
      <c r="F29" s="64"/>
      <c r="G29" s="64"/>
      <c r="H29" s="64"/>
      <c r="I29" s="64"/>
      <c r="J29" s="64"/>
      <c r="K29" s="64"/>
      <c r="L29" s="64"/>
      <c r="M29" s="64"/>
      <c r="N29" s="65"/>
      <c r="O29" s="64"/>
    </row>
    <row r="30" spans="1:15" x14ac:dyDescent="0.25">
      <c r="N30" s="66"/>
    </row>
  </sheetData>
  <mergeCells count="1">
    <mergeCell ref="A1:O1"/>
  </mergeCells>
  <phoneticPr fontId="6" type="noConversion"/>
  <pageMargins left="0.28000000000000003" right="0.19" top="0.67" bottom="0.48" header="0.4921259845" footer="0.36"/>
  <pageSetup paperSize="9" scale="85" orientation="landscape" r:id="rId1"/>
  <headerFooter alignWithMargins="0">
    <oddFooter>&amp;L&amp;9&amp;F&amp;C&amp;9Abteilung Krankenanstalten&amp;R&amp;D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30"/>
  <sheetViews>
    <sheetView showGridLines="0" workbookViewId="0">
      <selection sqref="A1:O1"/>
    </sheetView>
  </sheetViews>
  <sheetFormatPr baseColWidth="10" defaultRowHeight="15" x14ac:dyDescent="0.25"/>
  <cols>
    <col min="1" max="1" width="23.7109375" style="61" customWidth="1"/>
    <col min="2" max="15" width="11.28515625" style="61" customWidth="1"/>
  </cols>
  <sheetData>
    <row r="1" spans="1:15" s="68" customFormat="1" ht="19.5" customHeight="1" x14ac:dyDescent="0.25">
      <c r="A1" s="103" t="s">
        <v>74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s="58" customFormat="1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/>
      <c r="O2" s="49"/>
    </row>
    <row r="3" spans="1:15" s="70" customFormat="1" ht="22.5" x14ac:dyDescent="0.25">
      <c r="A3" s="75"/>
      <c r="B3" s="74" t="s">
        <v>81</v>
      </c>
      <c r="C3" s="53" t="s">
        <v>82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84</v>
      </c>
      <c r="J3" s="53" t="s">
        <v>51</v>
      </c>
      <c r="K3" s="53" t="s">
        <v>52</v>
      </c>
      <c r="L3" s="53" t="s">
        <v>85</v>
      </c>
      <c r="M3" s="88" t="s">
        <v>1</v>
      </c>
      <c r="N3" s="53" t="s">
        <v>86</v>
      </c>
      <c r="O3" s="53" t="s">
        <v>87</v>
      </c>
    </row>
    <row r="4" spans="1:15" s="69" customFormat="1" ht="20.100000000000001" customHeight="1" x14ac:dyDescent="0.25">
      <c r="A4" s="28" t="s">
        <v>55</v>
      </c>
      <c r="B4" s="8">
        <v>1608</v>
      </c>
      <c r="C4" s="9">
        <v>200</v>
      </c>
      <c r="D4" s="9">
        <v>164</v>
      </c>
      <c r="E4" s="9">
        <v>261</v>
      </c>
      <c r="F4" s="9">
        <v>276</v>
      </c>
      <c r="G4" s="9">
        <v>239</v>
      </c>
      <c r="H4" s="9">
        <v>378</v>
      </c>
      <c r="I4" s="9">
        <v>206</v>
      </c>
      <c r="J4" s="9">
        <v>376</v>
      </c>
      <c r="K4" s="9">
        <v>154</v>
      </c>
      <c r="L4" s="9">
        <v>105</v>
      </c>
      <c r="M4" s="38">
        <v>324</v>
      </c>
      <c r="N4" s="9">
        <f>B4+F4+G4+H4+I4+J4+K4+L4+M4</f>
        <v>3666</v>
      </c>
      <c r="O4" s="9">
        <f>SUM(B4:M4)</f>
        <v>4291</v>
      </c>
    </row>
    <row r="5" spans="1:15" s="69" customFormat="1" ht="20.100000000000001" customHeight="1" x14ac:dyDescent="0.25">
      <c r="A5" s="30" t="s">
        <v>56</v>
      </c>
      <c r="B5" s="10">
        <v>1500</v>
      </c>
      <c r="C5" s="11">
        <v>200</v>
      </c>
      <c r="D5" s="11">
        <v>148</v>
      </c>
      <c r="E5" s="11">
        <v>252</v>
      </c>
      <c r="F5" s="11">
        <v>267</v>
      </c>
      <c r="G5" s="11">
        <v>234</v>
      </c>
      <c r="H5" s="11">
        <v>377</v>
      </c>
      <c r="I5" s="11">
        <v>206</v>
      </c>
      <c r="J5" s="11">
        <v>376</v>
      </c>
      <c r="K5" s="11">
        <v>144</v>
      </c>
      <c r="L5" s="11">
        <v>103</v>
      </c>
      <c r="M5" s="39">
        <v>330</v>
      </c>
      <c r="N5" s="11">
        <f>B5+F5+G5+H5+I5+J5+K5+L5+M5</f>
        <v>3537</v>
      </c>
      <c r="O5" s="11">
        <f>SUM(B5:M5)</f>
        <v>4137</v>
      </c>
    </row>
    <row r="6" spans="1:15" s="58" customFormat="1" ht="20.100000000000001" customHeight="1" x14ac:dyDescent="0.25">
      <c r="A6" s="30" t="s">
        <v>4</v>
      </c>
      <c r="B6" s="10">
        <v>518280</v>
      </c>
      <c r="C6" s="11">
        <v>68138</v>
      </c>
      <c r="D6" s="11">
        <v>48882</v>
      </c>
      <c r="E6" s="11">
        <v>85037</v>
      </c>
      <c r="F6" s="11">
        <v>103014</v>
      </c>
      <c r="G6" s="11">
        <v>91494</v>
      </c>
      <c r="H6" s="11">
        <v>132072</v>
      </c>
      <c r="I6" s="11">
        <v>71634</v>
      </c>
      <c r="J6" s="11">
        <v>119349</v>
      </c>
      <c r="K6" s="11">
        <v>47709</v>
      </c>
      <c r="L6" s="11">
        <v>28166</v>
      </c>
      <c r="M6" s="39">
        <v>107378</v>
      </c>
      <c r="N6" s="11">
        <f>B6+F6+G6+H6+I6+J6+K6+L6+M6</f>
        <v>1219096</v>
      </c>
      <c r="O6" s="11">
        <f>SUM(B6:M6)</f>
        <v>1421153</v>
      </c>
    </row>
    <row r="7" spans="1:15" s="58" customFormat="1" ht="20.100000000000001" customHeight="1" x14ac:dyDescent="0.25">
      <c r="A7" s="31" t="s">
        <v>5</v>
      </c>
      <c r="B7" s="12">
        <v>72184</v>
      </c>
      <c r="C7" s="13">
        <v>14036</v>
      </c>
      <c r="D7" s="13">
        <v>5942</v>
      </c>
      <c r="E7" s="13">
        <v>893</v>
      </c>
      <c r="F7" s="13">
        <v>18581</v>
      </c>
      <c r="G7" s="13">
        <v>11218</v>
      </c>
      <c r="H7" s="13">
        <v>14419</v>
      </c>
      <c r="I7" s="13">
        <v>9189</v>
      </c>
      <c r="J7" s="13">
        <v>13725</v>
      </c>
      <c r="K7" s="13">
        <v>6887</v>
      </c>
      <c r="L7" s="13">
        <v>4179</v>
      </c>
      <c r="M7" s="40">
        <v>11051</v>
      </c>
      <c r="N7" s="13">
        <f>B7+F7+G7+H7+I7+J7+K7+L7+M7</f>
        <v>161433</v>
      </c>
      <c r="O7" s="13">
        <f>SUM(B7:M7)</f>
        <v>182304</v>
      </c>
    </row>
    <row r="8" spans="1:15" s="58" customFormat="1" ht="20.100000000000001" customHeight="1" x14ac:dyDescent="0.25">
      <c r="A8" s="30" t="s">
        <v>6</v>
      </c>
      <c r="B8" s="76">
        <f t="shared" ref="B8:O8" si="0">B7/B6</f>
        <v>0.13927606699081577</v>
      </c>
      <c r="C8" s="77">
        <f t="shared" si="0"/>
        <v>0.20599371862983945</v>
      </c>
      <c r="D8" s="77">
        <f t="shared" si="0"/>
        <v>0.12155803772349741</v>
      </c>
      <c r="E8" s="77">
        <f t="shared" si="0"/>
        <v>1.0501311193950869E-2</v>
      </c>
      <c r="F8" s="77">
        <f t="shared" si="0"/>
        <v>0.18037354146038403</v>
      </c>
      <c r="G8" s="77">
        <f t="shared" si="0"/>
        <v>0.12260913283931187</v>
      </c>
      <c r="H8" s="77">
        <f t="shared" si="0"/>
        <v>0.10917529832212733</v>
      </c>
      <c r="I8" s="77">
        <f t="shared" si="0"/>
        <v>0.1282770751319206</v>
      </c>
      <c r="J8" s="77">
        <f t="shared" si="0"/>
        <v>0.11499886886358494</v>
      </c>
      <c r="K8" s="77">
        <f t="shared" si="0"/>
        <v>0.14435431469953258</v>
      </c>
      <c r="L8" s="77">
        <f t="shared" si="0"/>
        <v>0.14837037563019242</v>
      </c>
      <c r="M8" s="78">
        <f t="shared" si="0"/>
        <v>0.10291679859934065</v>
      </c>
      <c r="N8" s="77">
        <f t="shared" si="0"/>
        <v>0.13242025238373353</v>
      </c>
      <c r="O8" s="77">
        <f t="shared" si="0"/>
        <v>0.1282789397059993</v>
      </c>
    </row>
    <row r="9" spans="1:15" s="58" customFormat="1" ht="20.100000000000001" customHeight="1" x14ac:dyDescent="0.25">
      <c r="A9" s="30" t="s">
        <v>7</v>
      </c>
      <c r="B9" s="10">
        <v>429624</v>
      </c>
      <c r="C9" s="11">
        <v>64512</v>
      </c>
      <c r="D9" s="11">
        <v>40878</v>
      </c>
      <c r="E9" s="11">
        <v>79432</v>
      </c>
      <c r="F9" s="11">
        <v>81181</v>
      </c>
      <c r="G9" s="11">
        <v>75856</v>
      </c>
      <c r="H9" s="11">
        <v>106528</v>
      </c>
      <c r="I9" s="11">
        <v>58519</v>
      </c>
      <c r="J9" s="11">
        <v>102015</v>
      </c>
      <c r="K9" s="11">
        <v>39770</v>
      </c>
      <c r="L9" s="11">
        <v>22833</v>
      </c>
      <c r="M9" s="39">
        <v>87622</v>
      </c>
      <c r="N9" s="11">
        <f>B9+F9+G9+H9+I9+J9+K9+L9+M9</f>
        <v>1003948</v>
      </c>
      <c r="O9" s="11">
        <f>SUM(B9:M9)</f>
        <v>1188770</v>
      </c>
    </row>
    <row r="10" spans="1:15" s="69" customFormat="1" ht="20.100000000000001" customHeight="1" x14ac:dyDescent="0.25">
      <c r="A10" s="30" t="s">
        <v>57</v>
      </c>
      <c r="B10" s="10">
        <v>88656</v>
      </c>
      <c r="C10" s="11">
        <v>3626</v>
      </c>
      <c r="D10" s="11">
        <v>8004</v>
      </c>
      <c r="E10" s="11">
        <v>5605</v>
      </c>
      <c r="F10" s="11">
        <v>21833</v>
      </c>
      <c r="G10" s="11">
        <v>15638</v>
      </c>
      <c r="H10" s="11">
        <v>25544</v>
      </c>
      <c r="I10" s="11">
        <v>13115</v>
      </c>
      <c r="J10" s="11">
        <v>17334</v>
      </c>
      <c r="K10" s="11">
        <v>7939</v>
      </c>
      <c r="L10" s="11">
        <v>5333</v>
      </c>
      <c r="M10" s="39">
        <v>19756</v>
      </c>
      <c r="N10" s="11">
        <f>B10+F10+G10+H10+I10+J10+K10+L10+M10</f>
        <v>215148</v>
      </c>
      <c r="O10" s="11">
        <f>SUM(B10:M10)</f>
        <v>232383</v>
      </c>
    </row>
    <row r="11" spans="1:15" s="58" customFormat="1" ht="20.100000000000001" customHeight="1" x14ac:dyDescent="0.25">
      <c r="A11" s="30" t="s">
        <v>58</v>
      </c>
      <c r="B11" s="10">
        <v>737</v>
      </c>
      <c r="C11" s="11">
        <v>87</v>
      </c>
      <c r="D11" s="11">
        <v>75</v>
      </c>
      <c r="E11" s="11">
        <v>156</v>
      </c>
      <c r="F11" s="11">
        <v>123</v>
      </c>
      <c r="G11" s="11">
        <v>178</v>
      </c>
      <c r="H11" s="11">
        <v>236</v>
      </c>
      <c r="I11" s="11">
        <v>109</v>
      </c>
      <c r="J11" s="11">
        <v>227</v>
      </c>
      <c r="K11" s="11">
        <v>88</v>
      </c>
      <c r="L11" s="11">
        <v>55</v>
      </c>
      <c r="M11" s="39">
        <v>210</v>
      </c>
      <c r="N11" s="11">
        <f>B11+F11+G11+H11+I11+J11+K11+L11+M11</f>
        <v>1963</v>
      </c>
      <c r="O11" s="11">
        <f>SUM(B11:M11)</f>
        <v>2281</v>
      </c>
    </row>
    <row r="12" spans="1:15" s="58" customFormat="1" ht="20.100000000000001" customHeight="1" x14ac:dyDescent="0.25">
      <c r="A12" s="30" t="s">
        <v>9</v>
      </c>
      <c r="B12" s="10">
        <v>87694</v>
      </c>
      <c r="C12" s="11">
        <v>3603</v>
      </c>
      <c r="D12" s="11">
        <v>7848</v>
      </c>
      <c r="E12" s="11">
        <v>5590</v>
      </c>
      <c r="F12" s="11">
        <v>21520</v>
      </c>
      <c r="G12" s="11">
        <v>15484</v>
      </c>
      <c r="H12" s="11">
        <v>25281</v>
      </c>
      <c r="I12" s="11">
        <v>12956</v>
      </c>
      <c r="J12" s="11">
        <v>17126</v>
      </c>
      <c r="K12" s="11">
        <v>7864</v>
      </c>
      <c r="L12" s="11">
        <v>5273</v>
      </c>
      <c r="M12" s="39">
        <v>19600</v>
      </c>
      <c r="N12" s="11">
        <f>B12+F12+G12+H12+I12+J12+K12+L12+M12</f>
        <v>212798</v>
      </c>
      <c r="O12" s="11">
        <f>SUM(B12:M12)</f>
        <v>229839</v>
      </c>
    </row>
    <row r="13" spans="1:15" s="58" customFormat="1" ht="20.100000000000001" customHeight="1" x14ac:dyDescent="0.25">
      <c r="A13" s="30" t="s">
        <v>10</v>
      </c>
      <c r="B13" s="10">
        <v>911</v>
      </c>
      <c r="C13" s="11">
        <v>31</v>
      </c>
      <c r="D13" s="11">
        <v>168</v>
      </c>
      <c r="E13" s="11">
        <v>13</v>
      </c>
      <c r="F13" s="11">
        <v>270</v>
      </c>
      <c r="G13" s="11">
        <v>175</v>
      </c>
      <c r="H13" s="11">
        <v>276</v>
      </c>
      <c r="I13" s="11">
        <v>135</v>
      </c>
      <c r="J13" s="11">
        <v>234</v>
      </c>
      <c r="K13" s="11">
        <v>83</v>
      </c>
      <c r="L13" s="11">
        <v>42</v>
      </c>
      <c r="M13" s="39">
        <v>178</v>
      </c>
      <c r="N13" s="11">
        <f>B13+F13+G13+H13+I13+J13+K13+L13+M13</f>
        <v>2304</v>
      </c>
      <c r="O13" s="11">
        <f>SUM(B13:M13)</f>
        <v>2516</v>
      </c>
    </row>
    <row r="14" spans="1:15" s="58" customFormat="1" ht="20.100000000000001" customHeight="1" x14ac:dyDescent="0.25">
      <c r="A14" s="32" t="s">
        <v>59</v>
      </c>
      <c r="B14" s="20">
        <f t="shared" ref="B14:O14" si="1">(B10+B12+B13)/2</f>
        <v>88630.5</v>
      </c>
      <c r="C14" s="21">
        <f t="shared" si="1"/>
        <v>3630</v>
      </c>
      <c r="D14" s="21">
        <f t="shared" si="1"/>
        <v>8010</v>
      </c>
      <c r="E14" s="21">
        <f t="shared" si="1"/>
        <v>5604</v>
      </c>
      <c r="F14" s="21">
        <f t="shared" si="1"/>
        <v>21811.5</v>
      </c>
      <c r="G14" s="21">
        <f t="shared" si="1"/>
        <v>15648.5</v>
      </c>
      <c r="H14" s="21">
        <f t="shared" si="1"/>
        <v>25550.5</v>
      </c>
      <c r="I14" s="21">
        <f t="shared" si="1"/>
        <v>13103</v>
      </c>
      <c r="J14" s="21">
        <f t="shared" si="1"/>
        <v>17347</v>
      </c>
      <c r="K14" s="21">
        <f t="shared" si="1"/>
        <v>7943</v>
      </c>
      <c r="L14" s="21">
        <f t="shared" si="1"/>
        <v>5324</v>
      </c>
      <c r="M14" s="43">
        <f t="shared" si="1"/>
        <v>19767</v>
      </c>
      <c r="N14" s="21">
        <f t="shared" si="1"/>
        <v>215125</v>
      </c>
      <c r="O14" s="21">
        <f t="shared" si="1"/>
        <v>232369</v>
      </c>
    </row>
    <row r="15" spans="1:15" s="58" customFormat="1" ht="20.100000000000001" customHeight="1" x14ac:dyDescent="0.25">
      <c r="A15" s="32" t="s">
        <v>75</v>
      </c>
      <c r="B15" s="10">
        <v>456709</v>
      </c>
      <c r="C15" s="11">
        <v>1494</v>
      </c>
      <c r="D15" s="11">
        <v>1339</v>
      </c>
      <c r="E15" s="11">
        <v>2098</v>
      </c>
      <c r="F15" s="11">
        <v>61642</v>
      </c>
      <c r="G15" s="11">
        <v>32075</v>
      </c>
      <c r="H15" s="11">
        <v>65687</v>
      </c>
      <c r="I15" s="11">
        <v>52649</v>
      </c>
      <c r="J15" s="11">
        <v>31264</v>
      </c>
      <c r="K15" s="11">
        <v>30371</v>
      </c>
      <c r="L15" s="11">
        <v>9649</v>
      </c>
      <c r="M15" s="39">
        <v>42288</v>
      </c>
      <c r="N15" s="11">
        <f>B15+F15+G15+H15+I15+J15+K15+L15+M15</f>
        <v>782334</v>
      </c>
      <c r="O15" s="11">
        <f>SUM(B15:M15)</f>
        <v>787265</v>
      </c>
    </row>
    <row r="16" spans="1:15" s="58" customFormat="1" ht="20.100000000000001" customHeight="1" x14ac:dyDescent="0.25">
      <c r="A16" s="32" t="s">
        <v>44</v>
      </c>
      <c r="B16" s="10">
        <v>931538</v>
      </c>
      <c r="C16" s="11">
        <v>2010</v>
      </c>
      <c r="D16" s="11">
        <v>1713</v>
      </c>
      <c r="E16" s="11">
        <v>7924</v>
      </c>
      <c r="F16" s="11">
        <v>126783</v>
      </c>
      <c r="G16" s="11">
        <v>88129</v>
      </c>
      <c r="H16" s="11">
        <v>132967</v>
      </c>
      <c r="I16" s="11">
        <v>104024</v>
      </c>
      <c r="J16" s="11">
        <v>104196</v>
      </c>
      <c r="K16" s="11">
        <v>76293</v>
      </c>
      <c r="L16" s="11">
        <v>33343</v>
      </c>
      <c r="M16" s="39">
        <v>88264</v>
      </c>
      <c r="N16" s="11">
        <f>B16+F16+G16+H16+I16+J16+K16+L16+M16</f>
        <v>1685537</v>
      </c>
      <c r="O16" s="11">
        <f>SUM(B16:M16)</f>
        <v>1697184</v>
      </c>
    </row>
    <row r="17" spans="1:15" s="58" customFormat="1" ht="20.100000000000001" customHeight="1" x14ac:dyDescent="0.25">
      <c r="A17" s="32" t="s">
        <v>78</v>
      </c>
      <c r="B17" s="79">
        <v>5120.55</v>
      </c>
      <c r="C17" s="80">
        <v>274.66000000000003</v>
      </c>
      <c r="D17" s="80">
        <v>206.54</v>
      </c>
      <c r="E17" s="80">
        <v>317.5</v>
      </c>
      <c r="F17" s="80">
        <v>517.91999999999996</v>
      </c>
      <c r="G17" s="80">
        <v>400.83</v>
      </c>
      <c r="H17" s="80">
        <v>701.1</v>
      </c>
      <c r="I17" s="80">
        <v>364.29</v>
      </c>
      <c r="J17" s="80">
        <v>542</v>
      </c>
      <c r="K17" s="80">
        <v>283.83</v>
      </c>
      <c r="L17" s="80">
        <v>166.6</v>
      </c>
      <c r="M17" s="81">
        <v>428.1</v>
      </c>
      <c r="N17" s="80">
        <f>B17+F17+G17+H17+I17+J17+K17+L17+M17</f>
        <v>8525.2200000000012</v>
      </c>
      <c r="O17" s="80">
        <f>SUM(B17:M17)</f>
        <v>9323.92</v>
      </c>
    </row>
    <row r="18" spans="1:15" s="58" customFormat="1" ht="20.100000000000001" customHeight="1" x14ac:dyDescent="0.25">
      <c r="A18" s="30" t="s">
        <v>17</v>
      </c>
      <c r="B18" s="79">
        <f>B9/365</f>
        <v>1177.0520547945205</v>
      </c>
      <c r="C18" s="80">
        <f t="shared" ref="C18:O18" si="2">C9/365</f>
        <v>176.74520547945207</v>
      </c>
      <c r="D18" s="80">
        <f t="shared" si="2"/>
        <v>111.9945205479452</v>
      </c>
      <c r="E18" s="80">
        <f t="shared" si="2"/>
        <v>217.62191780821917</v>
      </c>
      <c r="F18" s="80">
        <f t="shared" si="2"/>
        <v>222.41369863013699</v>
      </c>
      <c r="G18" s="80">
        <f t="shared" si="2"/>
        <v>207.82465753424657</v>
      </c>
      <c r="H18" s="80">
        <f t="shared" si="2"/>
        <v>291.85753424657537</v>
      </c>
      <c r="I18" s="80">
        <f t="shared" si="2"/>
        <v>160.32602739726028</v>
      </c>
      <c r="J18" s="80">
        <f t="shared" si="2"/>
        <v>279.49315068493149</v>
      </c>
      <c r="K18" s="80">
        <f t="shared" si="2"/>
        <v>108.95890410958904</v>
      </c>
      <c r="L18" s="80">
        <f t="shared" si="2"/>
        <v>62.556164383561644</v>
      </c>
      <c r="M18" s="81">
        <f t="shared" si="2"/>
        <v>240.06027397260274</v>
      </c>
      <c r="N18" s="80">
        <f t="shared" si="2"/>
        <v>2750.5424657534245</v>
      </c>
      <c r="O18" s="80">
        <f t="shared" si="2"/>
        <v>3256.9041095890411</v>
      </c>
    </row>
    <row r="19" spans="1:15" s="58" customFormat="1" ht="20.100000000000001" customHeight="1" x14ac:dyDescent="0.25">
      <c r="A19" s="32" t="s">
        <v>197</v>
      </c>
      <c r="B19" s="79">
        <f t="shared" ref="B19:O19" si="3">B9*100/(B5*365)</f>
        <v>78.47013698630137</v>
      </c>
      <c r="C19" s="80">
        <f t="shared" si="3"/>
        <v>88.372602739726034</v>
      </c>
      <c r="D19" s="80">
        <f t="shared" si="3"/>
        <v>75.671973343206218</v>
      </c>
      <c r="E19" s="80">
        <f t="shared" si="3"/>
        <v>86.35790389215046</v>
      </c>
      <c r="F19" s="80">
        <f t="shared" si="3"/>
        <v>83.301010722897743</v>
      </c>
      <c r="G19" s="80">
        <f t="shared" si="3"/>
        <v>88.813956211216478</v>
      </c>
      <c r="H19" s="80">
        <f t="shared" si="3"/>
        <v>77.41579157734094</v>
      </c>
      <c r="I19" s="80">
        <f t="shared" si="3"/>
        <v>77.82816863944673</v>
      </c>
      <c r="J19" s="80">
        <f t="shared" si="3"/>
        <v>74.333284756630718</v>
      </c>
      <c r="K19" s="80">
        <f t="shared" si="3"/>
        <v>75.665905631659058</v>
      </c>
      <c r="L19" s="80">
        <f t="shared" si="3"/>
        <v>60.734140178215185</v>
      </c>
      <c r="M19" s="81">
        <f t="shared" si="3"/>
        <v>72.745537567455372</v>
      </c>
      <c r="N19" s="80">
        <f t="shared" si="3"/>
        <v>77.764842119124253</v>
      </c>
      <c r="O19" s="80">
        <f t="shared" si="3"/>
        <v>78.726229383346407</v>
      </c>
    </row>
    <row r="20" spans="1:15" s="58" customFormat="1" ht="20.100000000000001" customHeight="1" x14ac:dyDescent="0.25">
      <c r="A20" s="32" t="s">
        <v>19</v>
      </c>
      <c r="B20" s="79">
        <f t="shared" ref="B20:O20" si="4">B9/B14</f>
        <v>4.847360671552118</v>
      </c>
      <c r="C20" s="80">
        <f t="shared" si="4"/>
        <v>17.771900826446281</v>
      </c>
      <c r="D20" s="80">
        <f t="shared" si="4"/>
        <v>5.1033707865168543</v>
      </c>
      <c r="E20" s="80">
        <f t="shared" si="4"/>
        <v>14.174161313347609</v>
      </c>
      <c r="F20" s="80">
        <f t="shared" si="4"/>
        <v>3.7219356761341493</v>
      </c>
      <c r="G20" s="80">
        <f t="shared" si="4"/>
        <v>4.8474933699715628</v>
      </c>
      <c r="H20" s="80">
        <f t="shared" si="4"/>
        <v>4.1693117551515622</v>
      </c>
      <c r="I20" s="80">
        <f t="shared" si="4"/>
        <v>4.4660764710371668</v>
      </c>
      <c r="J20" s="80">
        <f t="shared" si="4"/>
        <v>5.8808439499625296</v>
      </c>
      <c r="K20" s="80">
        <f t="shared" si="4"/>
        <v>5.0069243358932392</v>
      </c>
      <c r="L20" s="80">
        <f t="shared" si="4"/>
        <v>4.2886927122464309</v>
      </c>
      <c r="M20" s="81">
        <f t="shared" si="4"/>
        <v>4.4327414377497849</v>
      </c>
      <c r="N20" s="80">
        <f t="shared" si="4"/>
        <v>4.6668123184195238</v>
      </c>
      <c r="O20" s="80">
        <f t="shared" si="4"/>
        <v>5.1158717384849099</v>
      </c>
    </row>
    <row r="21" spans="1:15" s="58" customFormat="1" ht="20.100000000000001" customHeight="1" x14ac:dyDescent="0.25">
      <c r="A21" s="32" t="s">
        <v>20</v>
      </c>
      <c r="B21" s="10">
        <v>372338277</v>
      </c>
      <c r="C21" s="11">
        <v>18279358</v>
      </c>
      <c r="D21" s="11">
        <v>16709187</v>
      </c>
      <c r="E21" s="11">
        <v>23104905</v>
      </c>
      <c r="F21" s="11">
        <v>40759652</v>
      </c>
      <c r="G21" s="11">
        <v>28987848</v>
      </c>
      <c r="H21" s="11">
        <v>51564716</v>
      </c>
      <c r="I21" s="11">
        <v>27789674</v>
      </c>
      <c r="J21" s="11">
        <v>37563947</v>
      </c>
      <c r="K21" s="11">
        <v>20879471</v>
      </c>
      <c r="L21" s="11">
        <v>15022669</v>
      </c>
      <c r="M21" s="39">
        <v>34095023</v>
      </c>
      <c r="N21" s="11">
        <f>SUM(B21,F21:M21)</f>
        <v>629001277</v>
      </c>
      <c r="O21" s="11">
        <f>SUM(B21:M21)</f>
        <v>687094727</v>
      </c>
    </row>
    <row r="22" spans="1:15" s="58" customFormat="1" ht="20.100000000000001" customHeight="1" x14ac:dyDescent="0.25">
      <c r="A22" s="32" t="s">
        <v>73</v>
      </c>
      <c r="B22" s="79">
        <f t="shared" ref="B22:O22" si="5">B21/B4</f>
        <v>231553.65485074627</v>
      </c>
      <c r="C22" s="80">
        <f t="shared" si="5"/>
        <v>91396.79</v>
      </c>
      <c r="D22" s="80">
        <f t="shared" si="5"/>
        <v>101885.28658536586</v>
      </c>
      <c r="E22" s="80">
        <f t="shared" si="5"/>
        <v>88524.540229885053</v>
      </c>
      <c r="F22" s="80">
        <f t="shared" si="5"/>
        <v>147679.89855072464</v>
      </c>
      <c r="G22" s="80">
        <f t="shared" si="5"/>
        <v>121288.0669456067</v>
      </c>
      <c r="H22" s="80">
        <f t="shared" si="5"/>
        <v>136414.59259259258</v>
      </c>
      <c r="I22" s="80">
        <f t="shared" si="5"/>
        <v>134901.33009708737</v>
      </c>
      <c r="J22" s="80">
        <f t="shared" si="5"/>
        <v>99904.11436170213</v>
      </c>
      <c r="K22" s="80">
        <f t="shared" si="5"/>
        <v>135580.98051948051</v>
      </c>
      <c r="L22" s="80">
        <f t="shared" si="5"/>
        <v>143073.03809523809</v>
      </c>
      <c r="M22" s="81">
        <f t="shared" si="5"/>
        <v>105231.5524691358</v>
      </c>
      <c r="N22" s="80">
        <f t="shared" si="5"/>
        <v>171576.99863611566</v>
      </c>
      <c r="O22" s="80">
        <f t="shared" si="5"/>
        <v>160124.61594034024</v>
      </c>
    </row>
    <row r="23" spans="1:15" s="58" customFormat="1" ht="20.100000000000001" customHeight="1" x14ac:dyDescent="0.25">
      <c r="A23" s="32" t="s">
        <v>72</v>
      </c>
      <c r="B23" s="22">
        <f t="shared" ref="B23:O23" si="6">B21/B5</f>
        <v>248225.51800000001</v>
      </c>
      <c r="C23" s="23">
        <f t="shared" si="6"/>
        <v>91396.79</v>
      </c>
      <c r="D23" s="23">
        <f t="shared" si="6"/>
        <v>112899.91216216216</v>
      </c>
      <c r="E23" s="23">
        <f t="shared" si="6"/>
        <v>91686.130952380947</v>
      </c>
      <c r="F23" s="23">
        <f t="shared" si="6"/>
        <v>152657.87265917604</v>
      </c>
      <c r="G23" s="23">
        <f t="shared" si="6"/>
        <v>123879.69230769231</v>
      </c>
      <c r="H23" s="23">
        <f t="shared" si="6"/>
        <v>136776.43501326261</v>
      </c>
      <c r="I23" s="23">
        <f t="shared" si="6"/>
        <v>134901.33009708737</v>
      </c>
      <c r="J23" s="23">
        <f t="shared" si="6"/>
        <v>99904.11436170213</v>
      </c>
      <c r="K23" s="23">
        <f t="shared" si="6"/>
        <v>144996.32638888888</v>
      </c>
      <c r="L23" s="23">
        <f t="shared" si="6"/>
        <v>145851.15533980582</v>
      </c>
      <c r="M23" s="44">
        <f t="shared" si="6"/>
        <v>103318.25151515151</v>
      </c>
      <c r="N23" s="23">
        <f t="shared" si="6"/>
        <v>177834.68391292056</v>
      </c>
      <c r="O23" s="23">
        <f t="shared" si="6"/>
        <v>166085.26154218032</v>
      </c>
    </row>
    <row r="24" spans="1:15" s="58" customFormat="1" ht="20.100000000000001" customHeight="1" x14ac:dyDescent="0.25">
      <c r="A24" s="32" t="s">
        <v>71</v>
      </c>
      <c r="B24" s="22">
        <f t="shared" ref="B24:O24" si="7">B21/B6</f>
        <v>718.41143204445473</v>
      </c>
      <c r="C24" s="23">
        <f t="shared" si="7"/>
        <v>268.26965863394878</v>
      </c>
      <c r="D24" s="23">
        <f t="shared" si="7"/>
        <v>341.82699153062475</v>
      </c>
      <c r="E24" s="23">
        <f t="shared" si="7"/>
        <v>271.70414055058387</v>
      </c>
      <c r="F24" s="23">
        <f t="shared" si="7"/>
        <v>395.67099617527714</v>
      </c>
      <c r="G24" s="23">
        <f t="shared" si="7"/>
        <v>316.82785756443047</v>
      </c>
      <c r="H24" s="23">
        <f t="shared" si="7"/>
        <v>390.42882670058754</v>
      </c>
      <c r="I24" s="23">
        <f t="shared" si="7"/>
        <v>387.93972136136472</v>
      </c>
      <c r="J24" s="23">
        <f t="shared" si="7"/>
        <v>314.74035810941024</v>
      </c>
      <c r="K24" s="23">
        <f t="shared" si="7"/>
        <v>437.64218491269992</v>
      </c>
      <c r="L24" s="23">
        <f t="shared" si="7"/>
        <v>533.36181921465595</v>
      </c>
      <c r="M24" s="44">
        <f t="shared" si="7"/>
        <v>317.52335673974187</v>
      </c>
      <c r="N24" s="23">
        <f t="shared" si="7"/>
        <v>515.95713299034696</v>
      </c>
      <c r="O24" s="23">
        <f t="shared" si="7"/>
        <v>483.47695638682114</v>
      </c>
    </row>
    <row r="25" spans="1:15" s="58" customFormat="1" ht="20.100000000000001" customHeight="1" x14ac:dyDescent="0.25">
      <c r="A25" s="32" t="s">
        <v>70</v>
      </c>
      <c r="B25" s="22">
        <f t="shared" ref="B25:O25" si="8">B21/B9</f>
        <v>866.66079408971564</v>
      </c>
      <c r="C25" s="23">
        <f t="shared" si="8"/>
        <v>283.34818328373018</v>
      </c>
      <c r="D25" s="23">
        <f t="shared" si="8"/>
        <v>408.75744899456919</v>
      </c>
      <c r="E25" s="23">
        <f t="shared" si="8"/>
        <v>290.87653590492499</v>
      </c>
      <c r="F25" s="23">
        <f t="shared" si="8"/>
        <v>502.08364026065215</v>
      </c>
      <c r="G25" s="23">
        <f t="shared" si="8"/>
        <v>382.14311326724322</v>
      </c>
      <c r="H25" s="23">
        <f t="shared" si="8"/>
        <v>484.04847551817363</v>
      </c>
      <c r="I25" s="23">
        <f t="shared" si="8"/>
        <v>474.88292691262666</v>
      </c>
      <c r="J25" s="23">
        <f t="shared" si="8"/>
        <v>368.21984021957553</v>
      </c>
      <c r="K25" s="23">
        <f t="shared" si="8"/>
        <v>525.0055569524767</v>
      </c>
      <c r="L25" s="23">
        <f t="shared" si="8"/>
        <v>657.93671440458979</v>
      </c>
      <c r="M25" s="44">
        <f t="shared" si="8"/>
        <v>389.11486841204265</v>
      </c>
      <c r="N25" s="23">
        <f t="shared" si="8"/>
        <v>626.5277454609203</v>
      </c>
      <c r="O25" s="23">
        <f t="shared" si="8"/>
        <v>577.98794299990743</v>
      </c>
    </row>
    <row r="26" spans="1:15" s="58" customFormat="1" ht="20.100000000000001" customHeight="1" x14ac:dyDescent="0.25">
      <c r="A26" s="32" t="s">
        <v>76</v>
      </c>
      <c r="B26" s="20">
        <v>229712762</v>
      </c>
      <c r="C26" s="21">
        <v>12096727</v>
      </c>
      <c r="D26" s="21">
        <v>9266828</v>
      </c>
      <c r="E26" s="21">
        <v>15056815</v>
      </c>
      <c r="F26" s="21">
        <v>23517448</v>
      </c>
      <c r="G26" s="21">
        <v>18219617</v>
      </c>
      <c r="H26" s="21">
        <v>32371649</v>
      </c>
      <c r="I26" s="21">
        <v>16923771</v>
      </c>
      <c r="J26" s="21">
        <v>24401824</v>
      </c>
      <c r="K26" s="21">
        <v>13215965</v>
      </c>
      <c r="L26" s="21">
        <v>7243882</v>
      </c>
      <c r="M26" s="43">
        <v>19771568</v>
      </c>
      <c r="N26" s="21">
        <f>B26+F26+G26+H26+I26+J26+K26+L26+M26</f>
        <v>385378486</v>
      </c>
      <c r="O26" s="21">
        <f>SUM(B26:M26)</f>
        <v>421798856</v>
      </c>
    </row>
    <row r="27" spans="1:15" s="58" customFormat="1" ht="19.5" customHeight="1" x14ac:dyDescent="0.25">
      <c r="A27" s="73" t="s">
        <v>77</v>
      </c>
      <c r="B27" s="89">
        <f t="shared" ref="B27:O27" si="9">B26/B17</f>
        <v>44860.954780248212</v>
      </c>
      <c r="C27" s="90">
        <f t="shared" si="9"/>
        <v>44042.550790067718</v>
      </c>
      <c r="D27" s="90">
        <f t="shared" si="9"/>
        <v>44866.989445143801</v>
      </c>
      <c r="E27" s="90">
        <f t="shared" si="9"/>
        <v>47423.039370078739</v>
      </c>
      <c r="F27" s="90">
        <f t="shared" si="9"/>
        <v>45407.491504479462</v>
      </c>
      <c r="G27" s="90">
        <f t="shared" si="9"/>
        <v>45454.723947808299</v>
      </c>
      <c r="H27" s="90">
        <f t="shared" si="9"/>
        <v>46172.655826558264</v>
      </c>
      <c r="I27" s="90">
        <f t="shared" si="9"/>
        <v>46456.864036893683</v>
      </c>
      <c r="J27" s="90">
        <f t="shared" si="9"/>
        <v>45021.815498154981</v>
      </c>
      <c r="K27" s="90">
        <f t="shared" si="9"/>
        <v>46562.960222668502</v>
      </c>
      <c r="L27" s="90">
        <f t="shared" si="9"/>
        <v>43480.684273709485</v>
      </c>
      <c r="M27" s="91">
        <f t="shared" si="9"/>
        <v>46184.461574398505</v>
      </c>
      <c r="N27" s="90">
        <f t="shared" si="9"/>
        <v>45204.520939049071</v>
      </c>
      <c r="O27" s="90">
        <f t="shared" si="9"/>
        <v>45238.360689495406</v>
      </c>
    </row>
    <row r="28" spans="1:15" s="58" customFormat="1" ht="12.75" x14ac:dyDescent="0.25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60"/>
      <c r="O28" s="59"/>
    </row>
    <row r="29" spans="1:15" s="58" customFormat="1" ht="16.5" x14ac:dyDescent="0.25">
      <c r="A29" s="62" t="s">
        <v>192</v>
      </c>
      <c r="B29" s="63"/>
      <c r="C29" s="63"/>
      <c r="D29" s="63"/>
      <c r="E29" s="64"/>
      <c r="F29" s="64"/>
      <c r="G29" s="64"/>
      <c r="H29" s="64"/>
      <c r="I29" s="64"/>
      <c r="J29" s="64"/>
      <c r="K29" s="64"/>
      <c r="L29" s="64"/>
      <c r="M29" s="64"/>
      <c r="N29" s="65"/>
      <c r="O29" s="64"/>
    </row>
    <row r="30" spans="1:15" x14ac:dyDescent="0.25">
      <c r="N30" s="66"/>
    </row>
  </sheetData>
  <mergeCells count="1">
    <mergeCell ref="A1:O1"/>
  </mergeCells>
  <phoneticPr fontId="6" type="noConversion"/>
  <printOptions horizontalCentered="1"/>
  <pageMargins left="0.27559055118110237" right="0.31496062992125984" top="0.82677165354330717" bottom="0.6692913385826772" header="0.51181102362204722" footer="0.39370078740157483"/>
  <pageSetup paperSize="9" scale="84" orientation="landscape" r:id="rId1"/>
  <headerFooter alignWithMargins="0">
    <oddFooter>&amp;L&amp;8&amp;F&amp;C&amp;8Abteilung Krankenanstalten&amp;R&amp;8&amp;D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31"/>
  <sheetViews>
    <sheetView showGridLines="0" workbookViewId="0">
      <selection sqref="A1:O1"/>
    </sheetView>
  </sheetViews>
  <sheetFormatPr baseColWidth="10" defaultRowHeight="15" x14ac:dyDescent="0.2"/>
  <cols>
    <col min="1" max="1" width="23.7109375" style="61" customWidth="1"/>
    <col min="2" max="15" width="11.28515625" style="61" customWidth="1"/>
    <col min="16" max="16384" width="11.42578125" style="71"/>
  </cols>
  <sheetData>
    <row r="1" spans="1:15" s="68" customFormat="1" ht="19.5" customHeight="1" x14ac:dyDescent="0.25">
      <c r="A1" s="103" t="s">
        <v>68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s="58" customFormat="1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/>
      <c r="O2" s="49"/>
    </row>
    <row r="3" spans="1:15" s="70" customFormat="1" ht="22.5" customHeight="1" x14ac:dyDescent="0.25">
      <c r="A3" s="75"/>
      <c r="B3" s="74" t="s">
        <v>200</v>
      </c>
      <c r="C3" s="53" t="s">
        <v>82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84</v>
      </c>
      <c r="J3" s="53" t="s">
        <v>51</v>
      </c>
      <c r="K3" s="53" t="s">
        <v>52</v>
      </c>
      <c r="L3" s="53" t="s">
        <v>85</v>
      </c>
      <c r="M3" s="88" t="s">
        <v>1</v>
      </c>
      <c r="N3" s="53" t="s">
        <v>86</v>
      </c>
      <c r="O3" s="53" t="s">
        <v>87</v>
      </c>
    </row>
    <row r="4" spans="1:15" s="69" customFormat="1" ht="20.100000000000001" customHeight="1" x14ac:dyDescent="0.25">
      <c r="A4" s="28" t="s">
        <v>55</v>
      </c>
      <c r="B4" s="8">
        <v>1602</v>
      </c>
      <c r="C4" s="9">
        <v>200</v>
      </c>
      <c r="D4" s="9">
        <v>164</v>
      </c>
      <c r="E4" s="9">
        <v>275</v>
      </c>
      <c r="F4" s="9">
        <v>276</v>
      </c>
      <c r="G4" s="9">
        <v>239</v>
      </c>
      <c r="H4" s="9">
        <v>361</v>
      </c>
      <c r="I4" s="9">
        <v>209</v>
      </c>
      <c r="J4" s="9">
        <v>361</v>
      </c>
      <c r="K4" s="9">
        <v>154</v>
      </c>
      <c r="L4" s="9">
        <v>105</v>
      </c>
      <c r="M4" s="38">
        <v>324</v>
      </c>
      <c r="N4" s="9">
        <f>B4+F4+G4+H4+I4+J4+K4+L4+M4</f>
        <v>3631</v>
      </c>
      <c r="O4" s="9">
        <f>SUM(B4:M4)</f>
        <v>4270</v>
      </c>
    </row>
    <row r="5" spans="1:15" s="69" customFormat="1" ht="20.100000000000001" customHeight="1" x14ac:dyDescent="0.25">
      <c r="A5" s="30" t="s">
        <v>56</v>
      </c>
      <c r="B5" s="10">
        <v>1469</v>
      </c>
      <c r="C5" s="11">
        <v>199</v>
      </c>
      <c r="D5" s="11">
        <v>159</v>
      </c>
      <c r="E5" s="11">
        <v>250</v>
      </c>
      <c r="F5" s="11">
        <v>267</v>
      </c>
      <c r="G5" s="11">
        <v>232</v>
      </c>
      <c r="H5" s="11">
        <v>367</v>
      </c>
      <c r="I5" s="11">
        <v>209</v>
      </c>
      <c r="J5" s="11">
        <v>356</v>
      </c>
      <c r="K5" s="11">
        <v>144</v>
      </c>
      <c r="L5" s="11">
        <v>103</v>
      </c>
      <c r="M5" s="39">
        <v>324</v>
      </c>
      <c r="N5" s="11">
        <f>B5+F5+G5+H5+I5+J5+K5+L5+M5</f>
        <v>3471</v>
      </c>
      <c r="O5" s="11">
        <f>SUM(B5:M5)</f>
        <v>4079</v>
      </c>
    </row>
    <row r="6" spans="1:15" s="58" customFormat="1" ht="20.100000000000001" customHeight="1" x14ac:dyDescent="0.25">
      <c r="A6" s="30" t="s">
        <v>4</v>
      </c>
      <c r="B6" s="10">
        <v>514254</v>
      </c>
      <c r="C6" s="11">
        <v>68683</v>
      </c>
      <c r="D6" s="11">
        <v>49623</v>
      </c>
      <c r="E6" s="11">
        <v>84897</v>
      </c>
      <c r="F6" s="11">
        <v>102446</v>
      </c>
      <c r="G6" s="11">
        <v>90947</v>
      </c>
      <c r="H6" s="11">
        <v>126539</v>
      </c>
      <c r="I6" s="11">
        <v>69315</v>
      </c>
      <c r="J6" s="11">
        <v>118599</v>
      </c>
      <c r="K6" s="11">
        <v>45939</v>
      </c>
      <c r="L6" s="11">
        <v>27863</v>
      </c>
      <c r="M6" s="39">
        <v>104385</v>
      </c>
      <c r="N6" s="11">
        <f>B6+F6+G6+H6+I6+J6+K6+L6+M6</f>
        <v>1200287</v>
      </c>
      <c r="O6" s="11">
        <f>SUM(B6:M6)</f>
        <v>1403490</v>
      </c>
    </row>
    <row r="7" spans="1:15" s="58" customFormat="1" ht="20.100000000000001" customHeight="1" x14ac:dyDescent="0.25">
      <c r="A7" s="31" t="s">
        <v>5</v>
      </c>
      <c r="B7" s="12">
        <v>70904</v>
      </c>
      <c r="C7" s="13">
        <v>12782</v>
      </c>
      <c r="D7" s="13">
        <v>6198</v>
      </c>
      <c r="E7" s="13">
        <v>724</v>
      </c>
      <c r="F7" s="13">
        <v>20193</v>
      </c>
      <c r="G7" s="13">
        <v>11022</v>
      </c>
      <c r="H7" s="13">
        <v>14433</v>
      </c>
      <c r="I7" s="13">
        <v>8966</v>
      </c>
      <c r="J7" s="13">
        <v>13744</v>
      </c>
      <c r="K7" s="13">
        <v>6716</v>
      </c>
      <c r="L7" s="13">
        <v>4573</v>
      </c>
      <c r="M7" s="40">
        <v>10727</v>
      </c>
      <c r="N7" s="13">
        <f>B7+F7+G7+H7+I7+J7+K7+L7+M7</f>
        <v>161278</v>
      </c>
      <c r="O7" s="13">
        <f>SUM(B7:M7)</f>
        <v>180982</v>
      </c>
    </row>
    <row r="8" spans="1:15" s="58" customFormat="1" ht="20.100000000000001" customHeight="1" x14ac:dyDescent="0.25">
      <c r="A8" s="30" t="s">
        <v>6</v>
      </c>
      <c r="B8" s="76">
        <f t="shared" ref="B8:O8" si="0">B7/B6</f>
        <v>0.13787739132802079</v>
      </c>
      <c r="C8" s="77">
        <f t="shared" si="0"/>
        <v>0.18610136423860343</v>
      </c>
      <c r="D8" s="77">
        <f t="shared" si="0"/>
        <v>0.12490175926485703</v>
      </c>
      <c r="E8" s="77">
        <f t="shared" si="0"/>
        <v>8.5279809651695581E-3</v>
      </c>
      <c r="F8" s="77">
        <f t="shared" si="0"/>
        <v>0.19710872069187671</v>
      </c>
      <c r="G8" s="77">
        <f t="shared" si="0"/>
        <v>0.12119146315986233</v>
      </c>
      <c r="H8" s="77">
        <f t="shared" si="0"/>
        <v>0.11405969701040786</v>
      </c>
      <c r="I8" s="77">
        <f t="shared" si="0"/>
        <v>0.12935151121690833</v>
      </c>
      <c r="J8" s="77">
        <f t="shared" si="0"/>
        <v>0.11588630595536219</v>
      </c>
      <c r="K8" s="77">
        <f t="shared" si="0"/>
        <v>0.14619386577853241</v>
      </c>
      <c r="L8" s="77">
        <f t="shared" si="0"/>
        <v>0.16412446613788895</v>
      </c>
      <c r="M8" s="78">
        <f t="shared" si="0"/>
        <v>0.1027638070604014</v>
      </c>
      <c r="N8" s="77">
        <f t="shared" si="0"/>
        <v>0.13436619741778424</v>
      </c>
      <c r="O8" s="77">
        <f t="shared" si="0"/>
        <v>0.12895139972497133</v>
      </c>
    </row>
    <row r="9" spans="1:15" s="58" customFormat="1" ht="20.100000000000001" customHeight="1" x14ac:dyDescent="0.25">
      <c r="A9" s="30" t="s">
        <v>7</v>
      </c>
      <c r="B9" s="10">
        <v>431449</v>
      </c>
      <c r="C9" s="11">
        <v>65352</v>
      </c>
      <c r="D9" s="11">
        <v>42414</v>
      </c>
      <c r="E9" s="11">
        <v>80181</v>
      </c>
      <c r="F9" s="11">
        <v>83217</v>
      </c>
      <c r="G9" s="11">
        <v>76211</v>
      </c>
      <c r="H9" s="11">
        <v>102675</v>
      </c>
      <c r="I9" s="11">
        <v>57175</v>
      </c>
      <c r="J9" s="11">
        <v>101506</v>
      </c>
      <c r="K9" s="11">
        <v>38189</v>
      </c>
      <c r="L9" s="11">
        <v>22627</v>
      </c>
      <c r="M9" s="39">
        <v>85557</v>
      </c>
      <c r="N9" s="11">
        <f>B9+F9+G9+H9+I9+J9+K9+L9+M9</f>
        <v>998606</v>
      </c>
      <c r="O9" s="11">
        <f>SUM(B9:M9)</f>
        <v>1186553</v>
      </c>
    </row>
    <row r="10" spans="1:15" s="69" customFormat="1" ht="20.100000000000001" customHeight="1" x14ac:dyDescent="0.25">
      <c r="A10" s="30" t="s">
        <v>57</v>
      </c>
      <c r="B10" s="10">
        <v>86579</v>
      </c>
      <c r="C10" s="11">
        <v>3614</v>
      </c>
      <c r="D10" s="11">
        <v>7588</v>
      </c>
      <c r="E10" s="11">
        <v>4898</v>
      </c>
      <c r="F10" s="11">
        <v>20943</v>
      </c>
      <c r="G10" s="11">
        <v>15340</v>
      </c>
      <c r="H10" s="11">
        <v>24335</v>
      </c>
      <c r="I10" s="11">
        <v>12417</v>
      </c>
      <c r="J10" s="11">
        <v>17085</v>
      </c>
      <c r="K10" s="11">
        <v>8011</v>
      </c>
      <c r="L10" s="11">
        <v>5375</v>
      </c>
      <c r="M10" s="39">
        <v>19083</v>
      </c>
      <c r="N10" s="11">
        <f>B10+F10+G10+H10+I10+J10+K10+L10+M10</f>
        <v>209168</v>
      </c>
      <c r="O10" s="11">
        <f>SUM(B10:M10)</f>
        <v>225268</v>
      </c>
    </row>
    <row r="11" spans="1:15" s="58" customFormat="1" ht="20.100000000000001" customHeight="1" x14ac:dyDescent="0.25">
      <c r="A11" s="30" t="s">
        <v>58</v>
      </c>
      <c r="B11" s="10">
        <v>716</v>
      </c>
      <c r="C11" s="11">
        <v>92</v>
      </c>
      <c r="D11" s="11">
        <v>70</v>
      </c>
      <c r="E11" s="11">
        <v>179</v>
      </c>
      <c r="F11" s="11">
        <v>130</v>
      </c>
      <c r="G11" s="11">
        <v>165</v>
      </c>
      <c r="H11" s="11">
        <v>214</v>
      </c>
      <c r="I11" s="11">
        <v>100</v>
      </c>
      <c r="J11" s="11">
        <v>237</v>
      </c>
      <c r="K11" s="11">
        <v>92</v>
      </c>
      <c r="L11" s="11">
        <v>47</v>
      </c>
      <c r="M11" s="39">
        <v>188</v>
      </c>
      <c r="N11" s="11">
        <f>B11+F11+G11+H11+I11+J11+K11+L11+M11</f>
        <v>1889</v>
      </c>
      <c r="O11" s="11">
        <f>SUM(B11:M11)</f>
        <v>2230</v>
      </c>
    </row>
    <row r="12" spans="1:15" s="58" customFormat="1" ht="20.100000000000001" customHeight="1" x14ac:dyDescent="0.25">
      <c r="A12" s="30" t="s">
        <v>9</v>
      </c>
      <c r="B12" s="10">
        <v>85571</v>
      </c>
      <c r="C12" s="11">
        <v>3595</v>
      </c>
      <c r="D12" s="11">
        <v>7412</v>
      </c>
      <c r="E12" s="11">
        <v>4904</v>
      </c>
      <c r="F12" s="11">
        <v>20720</v>
      </c>
      <c r="G12" s="11">
        <v>15152</v>
      </c>
      <c r="H12" s="11">
        <v>24037</v>
      </c>
      <c r="I12" s="11">
        <v>12290</v>
      </c>
      <c r="J12" s="11">
        <v>16810</v>
      </c>
      <c r="K12" s="11">
        <v>7926</v>
      </c>
      <c r="L12" s="11">
        <v>5317</v>
      </c>
      <c r="M12" s="39">
        <v>18844</v>
      </c>
      <c r="N12" s="11">
        <f>B12+F12+G12+H12+I12+J12+K12+L12+M12</f>
        <v>206667</v>
      </c>
      <c r="O12" s="11">
        <f>SUM(B12:M12)</f>
        <v>222578</v>
      </c>
    </row>
    <row r="13" spans="1:15" s="58" customFormat="1" ht="20.100000000000001" customHeight="1" x14ac:dyDescent="0.25">
      <c r="A13" s="30" t="s">
        <v>10</v>
      </c>
      <c r="B13" s="10">
        <v>985</v>
      </c>
      <c r="C13" s="11">
        <v>24</v>
      </c>
      <c r="D13" s="11">
        <v>171</v>
      </c>
      <c r="E13" s="11">
        <v>17</v>
      </c>
      <c r="F13" s="11">
        <v>230</v>
      </c>
      <c r="G13" s="11">
        <v>175</v>
      </c>
      <c r="H13" s="11">
        <v>274</v>
      </c>
      <c r="I13" s="11">
        <v>118</v>
      </c>
      <c r="J13" s="11">
        <v>283</v>
      </c>
      <c r="K13" s="11">
        <v>89</v>
      </c>
      <c r="L13" s="11">
        <v>50</v>
      </c>
      <c r="M13" s="39">
        <v>217</v>
      </c>
      <c r="N13" s="11">
        <f>B13+F13+G13+H13+I13+J13+K13+L13+M13</f>
        <v>2421</v>
      </c>
      <c r="O13" s="11">
        <f>SUM(B13:M13)</f>
        <v>2633</v>
      </c>
    </row>
    <row r="14" spans="1:15" s="58" customFormat="1" ht="20.100000000000001" customHeight="1" x14ac:dyDescent="0.25">
      <c r="A14" s="32" t="s">
        <v>59</v>
      </c>
      <c r="B14" s="20">
        <f t="shared" ref="B14:N14" si="1">(B10+B12+B13)/2</f>
        <v>86567.5</v>
      </c>
      <c r="C14" s="21">
        <f t="shared" si="1"/>
        <v>3616.5</v>
      </c>
      <c r="D14" s="21">
        <f t="shared" si="1"/>
        <v>7585.5</v>
      </c>
      <c r="E14" s="21">
        <f t="shared" si="1"/>
        <v>4909.5</v>
      </c>
      <c r="F14" s="21">
        <f t="shared" si="1"/>
        <v>20946.5</v>
      </c>
      <c r="G14" s="21">
        <f t="shared" si="1"/>
        <v>15333.5</v>
      </c>
      <c r="H14" s="21">
        <f t="shared" si="1"/>
        <v>24323</v>
      </c>
      <c r="I14" s="21">
        <f t="shared" si="1"/>
        <v>12412.5</v>
      </c>
      <c r="J14" s="21">
        <f t="shared" si="1"/>
        <v>17089</v>
      </c>
      <c r="K14" s="21">
        <f t="shared" si="1"/>
        <v>8013</v>
      </c>
      <c r="L14" s="21">
        <f t="shared" si="1"/>
        <v>5371</v>
      </c>
      <c r="M14" s="43">
        <f t="shared" si="1"/>
        <v>19072</v>
      </c>
      <c r="N14" s="21">
        <f t="shared" si="1"/>
        <v>209128</v>
      </c>
      <c r="O14" s="21">
        <f>(O10+O12+O13)/2</f>
        <v>225239.5</v>
      </c>
    </row>
    <row r="15" spans="1:15" s="58" customFormat="1" ht="20.100000000000001" customHeight="1" x14ac:dyDescent="0.25">
      <c r="A15" s="32" t="s">
        <v>64</v>
      </c>
      <c r="B15" s="10">
        <v>767</v>
      </c>
      <c r="C15" s="11">
        <v>84</v>
      </c>
      <c r="D15" s="11">
        <v>19</v>
      </c>
      <c r="E15" s="11">
        <v>18</v>
      </c>
      <c r="F15" s="11">
        <v>55</v>
      </c>
      <c r="G15" s="11">
        <v>52</v>
      </c>
      <c r="H15" s="11">
        <v>117</v>
      </c>
      <c r="I15" s="11">
        <v>41</v>
      </c>
      <c r="J15" s="11">
        <v>60</v>
      </c>
      <c r="K15" s="11">
        <v>39</v>
      </c>
      <c r="L15" s="11">
        <v>25</v>
      </c>
      <c r="M15" s="39">
        <v>58</v>
      </c>
      <c r="N15" s="11">
        <f>B15+F15+G15+H15+I15+J15+K15+L15+M15</f>
        <v>1214</v>
      </c>
      <c r="O15" s="11">
        <f>SUM(B15:M15)</f>
        <v>1335</v>
      </c>
    </row>
    <row r="16" spans="1:15" s="58" customFormat="1" ht="20.100000000000001" customHeight="1" x14ac:dyDescent="0.25">
      <c r="A16" s="32" t="s">
        <v>14</v>
      </c>
      <c r="B16" s="10">
        <v>291023</v>
      </c>
      <c r="C16" s="11">
        <v>1099</v>
      </c>
      <c r="D16" s="11">
        <v>632</v>
      </c>
      <c r="E16" s="11">
        <v>1509</v>
      </c>
      <c r="F16" s="11">
        <v>38342</v>
      </c>
      <c r="G16" s="11">
        <v>32034</v>
      </c>
      <c r="H16" s="11">
        <v>66660</v>
      </c>
      <c r="I16" s="11">
        <v>36286</v>
      </c>
      <c r="J16" s="11">
        <v>37581</v>
      </c>
      <c r="K16" s="11">
        <v>28867</v>
      </c>
      <c r="L16" s="11">
        <v>12251</v>
      </c>
      <c r="M16" s="39">
        <v>40061</v>
      </c>
      <c r="N16" s="11">
        <f>B16+F16+G16+H16+I16+J16+K16+L16+M16</f>
        <v>583105</v>
      </c>
      <c r="O16" s="11">
        <f>SUM(B16:M16)</f>
        <v>586345</v>
      </c>
    </row>
    <row r="17" spans="1:15" s="58" customFormat="1" ht="20.100000000000001" customHeight="1" x14ac:dyDescent="0.25">
      <c r="A17" s="32" t="s">
        <v>44</v>
      </c>
      <c r="B17" s="10">
        <v>897089</v>
      </c>
      <c r="C17" s="11">
        <v>1680</v>
      </c>
      <c r="D17" s="11">
        <v>1570</v>
      </c>
      <c r="E17" s="11">
        <v>5929</v>
      </c>
      <c r="F17" s="11">
        <v>128661</v>
      </c>
      <c r="G17" s="11">
        <v>103462</v>
      </c>
      <c r="H17" s="11">
        <v>122382</v>
      </c>
      <c r="I17" s="11">
        <v>87810</v>
      </c>
      <c r="J17" s="11">
        <v>96509</v>
      </c>
      <c r="K17" s="11">
        <v>75049</v>
      </c>
      <c r="L17" s="11">
        <v>28770</v>
      </c>
      <c r="M17" s="39">
        <v>82048</v>
      </c>
      <c r="N17" s="11">
        <f>B17+F17+G17+H17+I17+J17+K17+L17+M17</f>
        <v>1621780</v>
      </c>
      <c r="O17" s="11">
        <f>SUM(B17:M17)</f>
        <v>1630959</v>
      </c>
    </row>
    <row r="18" spans="1:15" s="58" customFormat="1" ht="20.100000000000001" customHeight="1" x14ac:dyDescent="0.25">
      <c r="A18" s="30" t="s">
        <v>193</v>
      </c>
      <c r="B18" s="79">
        <v>5119.45</v>
      </c>
      <c r="C18" s="80">
        <v>270.44</v>
      </c>
      <c r="D18" s="80">
        <v>206.44</v>
      </c>
      <c r="E18" s="80">
        <v>315.12</v>
      </c>
      <c r="F18" s="80">
        <v>513.66999999999996</v>
      </c>
      <c r="G18" s="80">
        <v>417.99</v>
      </c>
      <c r="H18" s="80">
        <v>703</v>
      </c>
      <c r="I18" s="80">
        <v>358.65</v>
      </c>
      <c r="J18" s="80">
        <v>540.6</v>
      </c>
      <c r="K18" s="80">
        <v>281.18</v>
      </c>
      <c r="L18" s="80">
        <v>166.13</v>
      </c>
      <c r="M18" s="81">
        <v>406.4</v>
      </c>
      <c r="N18" s="80">
        <f>B18+F18+G18+H18+I18+J18+K18+L18+M18</f>
        <v>8507.07</v>
      </c>
      <c r="O18" s="80">
        <f>SUM(B18:M18)</f>
        <v>9299.0699999999979</v>
      </c>
    </row>
    <row r="19" spans="1:15" s="58" customFormat="1" ht="20.100000000000001" customHeight="1" x14ac:dyDescent="0.25">
      <c r="A19" s="32" t="s">
        <v>17</v>
      </c>
      <c r="B19" s="79">
        <f>B9/365</f>
        <v>1182.0520547945205</v>
      </c>
      <c r="C19" s="80">
        <f t="shared" ref="C19:O19" si="2">C9/365</f>
        <v>179.04657534246576</v>
      </c>
      <c r="D19" s="80">
        <f t="shared" si="2"/>
        <v>116.2027397260274</v>
      </c>
      <c r="E19" s="80">
        <f t="shared" si="2"/>
        <v>219.67397260273972</v>
      </c>
      <c r="F19" s="80">
        <f t="shared" si="2"/>
        <v>227.99178082191781</v>
      </c>
      <c r="G19" s="80">
        <f t="shared" si="2"/>
        <v>208.7972602739726</v>
      </c>
      <c r="H19" s="80">
        <f t="shared" si="2"/>
        <v>281.30136986301369</v>
      </c>
      <c r="I19" s="80">
        <f t="shared" si="2"/>
        <v>156.64383561643837</v>
      </c>
      <c r="J19" s="80">
        <f t="shared" si="2"/>
        <v>278.09863013698629</v>
      </c>
      <c r="K19" s="80">
        <f t="shared" si="2"/>
        <v>104.62739726027397</v>
      </c>
      <c r="L19" s="80">
        <f t="shared" si="2"/>
        <v>61.991780821917807</v>
      </c>
      <c r="M19" s="81">
        <f t="shared" si="2"/>
        <v>234.40273972602739</v>
      </c>
      <c r="N19" s="80">
        <f t="shared" si="2"/>
        <v>2735.9068493150685</v>
      </c>
      <c r="O19" s="80">
        <f t="shared" si="2"/>
        <v>3250.8301369863016</v>
      </c>
    </row>
    <row r="20" spans="1:15" s="58" customFormat="1" ht="20.100000000000001" customHeight="1" x14ac:dyDescent="0.25">
      <c r="A20" s="32" t="s">
        <v>194</v>
      </c>
      <c r="B20" s="79">
        <f t="shared" ref="B20:O20" si="3">B9*100/(B5*365)</f>
        <v>80.466443484991188</v>
      </c>
      <c r="C20" s="80">
        <f t="shared" si="3"/>
        <v>89.973153438425001</v>
      </c>
      <c r="D20" s="80">
        <f t="shared" si="3"/>
        <v>73.083484104419753</v>
      </c>
      <c r="E20" s="80">
        <f t="shared" si="3"/>
        <v>87.869589041095892</v>
      </c>
      <c r="F20" s="80">
        <f t="shared" si="3"/>
        <v>85.390180083115283</v>
      </c>
      <c r="G20" s="80">
        <f t="shared" si="3"/>
        <v>89.998819083608879</v>
      </c>
      <c r="H20" s="80">
        <f t="shared" si="3"/>
        <v>76.648874622074572</v>
      </c>
      <c r="I20" s="80">
        <f t="shared" si="3"/>
        <v>74.949203644228874</v>
      </c>
      <c r="J20" s="80">
        <f t="shared" si="3"/>
        <v>78.117592735108516</v>
      </c>
      <c r="K20" s="80">
        <f t="shared" si="3"/>
        <v>72.657914764079152</v>
      </c>
      <c r="L20" s="80">
        <f t="shared" si="3"/>
        <v>60.186194972735734</v>
      </c>
      <c r="M20" s="81">
        <f t="shared" si="3"/>
        <v>72.346524606798582</v>
      </c>
      <c r="N20" s="80">
        <f t="shared" si="3"/>
        <v>78.821862555893645</v>
      </c>
      <c r="O20" s="80">
        <f t="shared" si="3"/>
        <v>79.696742755241516</v>
      </c>
    </row>
    <row r="21" spans="1:15" s="58" customFormat="1" ht="20.100000000000001" customHeight="1" x14ac:dyDescent="0.25">
      <c r="A21" s="32" t="s">
        <v>19</v>
      </c>
      <c r="B21" s="79">
        <f t="shared" ref="B21:O21" si="4">B9/B14</f>
        <v>4.9839604932567072</v>
      </c>
      <c r="C21" s="80">
        <f t="shared" si="4"/>
        <v>18.070510161758605</v>
      </c>
      <c r="D21" s="80">
        <f t="shared" si="4"/>
        <v>5.591457385801859</v>
      </c>
      <c r="E21" s="80">
        <f t="shared" si="4"/>
        <v>16.331805682859763</v>
      </c>
      <c r="F21" s="80">
        <f t="shared" si="4"/>
        <v>3.9728355572530019</v>
      </c>
      <c r="G21" s="80">
        <f t="shared" si="4"/>
        <v>4.9702285844719079</v>
      </c>
      <c r="H21" s="80">
        <f t="shared" si="4"/>
        <v>4.2213131603831764</v>
      </c>
      <c r="I21" s="80">
        <f t="shared" si="4"/>
        <v>4.6062437059415915</v>
      </c>
      <c r="J21" s="80">
        <f t="shared" si="4"/>
        <v>5.9398443443150564</v>
      </c>
      <c r="K21" s="80">
        <f t="shared" si="4"/>
        <v>4.7658804442780482</v>
      </c>
      <c r="L21" s="80">
        <f t="shared" si="4"/>
        <v>4.2128095326754798</v>
      </c>
      <c r="M21" s="81">
        <f t="shared" si="4"/>
        <v>4.4860004194630871</v>
      </c>
      <c r="N21" s="80">
        <f t="shared" si="4"/>
        <v>4.7750946788569681</v>
      </c>
      <c r="O21" s="80">
        <f t="shared" si="4"/>
        <v>5.2679614366041481</v>
      </c>
    </row>
    <row r="22" spans="1:15" s="58" customFormat="1" ht="20.100000000000001" customHeight="1" x14ac:dyDescent="0.25">
      <c r="A22" s="32" t="s">
        <v>20</v>
      </c>
      <c r="B22" s="10">
        <v>355055841</v>
      </c>
      <c r="C22" s="11">
        <v>17304637</v>
      </c>
      <c r="D22" s="11">
        <v>16636938</v>
      </c>
      <c r="E22" s="11">
        <v>21815300</v>
      </c>
      <c r="F22" s="11">
        <v>40462404</v>
      </c>
      <c r="G22" s="11">
        <v>28468072</v>
      </c>
      <c r="H22" s="11">
        <v>49546616</v>
      </c>
      <c r="I22" s="11">
        <v>26726362</v>
      </c>
      <c r="J22" s="11">
        <v>34715340</v>
      </c>
      <c r="K22" s="11">
        <v>20189464</v>
      </c>
      <c r="L22" s="11">
        <v>14721129</v>
      </c>
      <c r="M22" s="39">
        <v>30451422</v>
      </c>
      <c r="N22" s="11">
        <f>SUM(B22,F22:M22)</f>
        <v>600336650</v>
      </c>
      <c r="O22" s="11">
        <f>SUM(B22:M22)</f>
        <v>656093525</v>
      </c>
    </row>
    <row r="23" spans="1:15" s="58" customFormat="1" ht="20.100000000000001" customHeight="1" x14ac:dyDescent="0.25">
      <c r="A23" s="32" t="s">
        <v>73</v>
      </c>
      <c r="B23" s="22">
        <f t="shared" ref="B23:O23" si="5">B22/B4</f>
        <v>221632.85955056178</v>
      </c>
      <c r="C23" s="23">
        <f t="shared" si="5"/>
        <v>86523.184999999998</v>
      </c>
      <c r="D23" s="23">
        <f t="shared" si="5"/>
        <v>101444.74390243902</v>
      </c>
      <c r="E23" s="23">
        <f t="shared" si="5"/>
        <v>79328.363636363632</v>
      </c>
      <c r="F23" s="23">
        <f t="shared" si="5"/>
        <v>146602.91304347827</v>
      </c>
      <c r="G23" s="23">
        <f t="shared" si="5"/>
        <v>119113.2719665272</v>
      </c>
      <c r="H23" s="23">
        <f t="shared" si="5"/>
        <v>137248.24376731302</v>
      </c>
      <c r="I23" s="23">
        <f t="shared" si="5"/>
        <v>127877.33014354068</v>
      </c>
      <c r="J23" s="23">
        <f t="shared" si="5"/>
        <v>96164.376731301934</v>
      </c>
      <c r="K23" s="23">
        <f t="shared" si="5"/>
        <v>131100.41558441558</v>
      </c>
      <c r="L23" s="23">
        <f t="shared" si="5"/>
        <v>140201.22857142857</v>
      </c>
      <c r="M23" s="44">
        <f t="shared" si="5"/>
        <v>93985.870370370365</v>
      </c>
      <c r="N23" s="23">
        <f t="shared" si="5"/>
        <v>165336.45001377031</v>
      </c>
      <c r="O23" s="23">
        <f t="shared" si="5"/>
        <v>153651.87939110069</v>
      </c>
    </row>
    <row r="24" spans="1:15" s="58" customFormat="1" ht="20.100000000000001" customHeight="1" x14ac:dyDescent="0.25">
      <c r="A24" s="32" t="s">
        <v>72</v>
      </c>
      <c r="B24" s="22">
        <f t="shared" ref="B24:O24" si="6">B22/B5</f>
        <v>241699.00680735195</v>
      </c>
      <c r="C24" s="23">
        <f t="shared" si="6"/>
        <v>86957.974874371866</v>
      </c>
      <c r="D24" s="23">
        <f t="shared" si="6"/>
        <v>104634.83018867925</v>
      </c>
      <c r="E24" s="23">
        <f t="shared" si="6"/>
        <v>87261.2</v>
      </c>
      <c r="F24" s="23">
        <f t="shared" si="6"/>
        <v>151544.58426966291</v>
      </c>
      <c r="G24" s="23">
        <f t="shared" si="6"/>
        <v>122707.20689655172</v>
      </c>
      <c r="H24" s="23">
        <f t="shared" si="6"/>
        <v>135004.40326975478</v>
      </c>
      <c r="I24" s="23">
        <f t="shared" si="6"/>
        <v>127877.33014354068</v>
      </c>
      <c r="J24" s="23">
        <f t="shared" si="6"/>
        <v>97515</v>
      </c>
      <c r="K24" s="23">
        <f t="shared" si="6"/>
        <v>140204.61111111112</v>
      </c>
      <c r="L24" s="23">
        <f t="shared" si="6"/>
        <v>142923.58252427186</v>
      </c>
      <c r="M24" s="44">
        <f t="shared" si="6"/>
        <v>93985.870370370365</v>
      </c>
      <c r="N24" s="23">
        <f t="shared" si="6"/>
        <v>172957.83635839817</v>
      </c>
      <c r="O24" s="23">
        <f t="shared" si="6"/>
        <v>160846.65972051973</v>
      </c>
    </row>
    <row r="25" spans="1:15" s="58" customFormat="1" ht="19.5" customHeight="1" x14ac:dyDescent="0.25">
      <c r="A25" s="32" t="s">
        <v>71</v>
      </c>
      <c r="B25" s="22">
        <f t="shared" ref="B25:O25" si="7">B22/B6</f>
        <v>690.42893395092699</v>
      </c>
      <c r="C25" s="23">
        <f t="shared" si="7"/>
        <v>251.94934699998544</v>
      </c>
      <c r="D25" s="23">
        <f t="shared" si="7"/>
        <v>335.26667069705582</v>
      </c>
      <c r="E25" s="23">
        <f t="shared" si="7"/>
        <v>256.96196567605449</v>
      </c>
      <c r="F25" s="23">
        <f t="shared" si="7"/>
        <v>394.96323916990417</v>
      </c>
      <c r="G25" s="23">
        <f t="shared" si="7"/>
        <v>313.01826338416879</v>
      </c>
      <c r="H25" s="23">
        <f t="shared" si="7"/>
        <v>391.55213807600819</v>
      </c>
      <c r="I25" s="23">
        <f t="shared" si="7"/>
        <v>385.5783308086273</v>
      </c>
      <c r="J25" s="23">
        <f t="shared" si="7"/>
        <v>292.71191156755117</v>
      </c>
      <c r="K25" s="23">
        <f t="shared" si="7"/>
        <v>439.48418555040382</v>
      </c>
      <c r="L25" s="23">
        <f t="shared" si="7"/>
        <v>528.33969780712778</v>
      </c>
      <c r="M25" s="44">
        <f t="shared" si="7"/>
        <v>291.72220146572784</v>
      </c>
      <c r="N25" s="23">
        <f t="shared" si="7"/>
        <v>500.16091984667003</v>
      </c>
      <c r="O25" s="23">
        <f t="shared" si="7"/>
        <v>467.47288901239057</v>
      </c>
    </row>
    <row r="26" spans="1:15" s="58" customFormat="1" ht="19.5" customHeight="1" x14ac:dyDescent="0.25">
      <c r="A26" s="32" t="s">
        <v>70</v>
      </c>
      <c r="B26" s="22">
        <f t="shared" ref="B26:O26" si="8">B22/B9</f>
        <v>822.93814796186803</v>
      </c>
      <c r="C26" s="23">
        <f t="shared" si="8"/>
        <v>264.79123821765211</v>
      </c>
      <c r="D26" s="23">
        <f t="shared" si="8"/>
        <v>392.25109633611544</v>
      </c>
      <c r="E26" s="23">
        <f t="shared" si="8"/>
        <v>272.07567877676757</v>
      </c>
      <c r="F26" s="23">
        <f t="shared" si="8"/>
        <v>486.22762175997696</v>
      </c>
      <c r="G26" s="23">
        <f t="shared" si="8"/>
        <v>373.54282190235006</v>
      </c>
      <c r="H26" s="23">
        <f t="shared" si="8"/>
        <v>482.55774044314586</v>
      </c>
      <c r="I26" s="23">
        <f t="shared" si="8"/>
        <v>467.44839527765635</v>
      </c>
      <c r="J26" s="23">
        <f t="shared" si="8"/>
        <v>342.0028372707032</v>
      </c>
      <c r="K26" s="23">
        <f t="shared" si="8"/>
        <v>528.67223546047296</v>
      </c>
      <c r="L26" s="23">
        <f t="shared" si="8"/>
        <v>650.60012374596715</v>
      </c>
      <c r="M26" s="44">
        <f t="shared" si="8"/>
        <v>355.91970265437078</v>
      </c>
      <c r="N26" s="23">
        <f t="shared" si="8"/>
        <v>601.17468751439503</v>
      </c>
      <c r="O26" s="23">
        <f t="shared" si="8"/>
        <v>552.94076623631645</v>
      </c>
    </row>
    <row r="27" spans="1:15" s="58" customFormat="1" ht="19.5" customHeight="1" x14ac:dyDescent="0.25">
      <c r="A27" s="32" t="s">
        <v>25</v>
      </c>
      <c r="B27" s="10">
        <v>225398769</v>
      </c>
      <c r="C27" s="11">
        <v>11560487</v>
      </c>
      <c r="D27" s="11">
        <v>9243167</v>
      </c>
      <c r="E27" s="11">
        <v>14718317</v>
      </c>
      <c r="F27" s="11">
        <v>23102318</v>
      </c>
      <c r="G27" s="11">
        <v>17292333</v>
      </c>
      <c r="H27" s="11">
        <v>31556398</v>
      </c>
      <c r="I27" s="11">
        <v>16187232</v>
      </c>
      <c r="J27" s="11">
        <v>22993491</v>
      </c>
      <c r="K27" s="11">
        <v>12713426</v>
      </c>
      <c r="L27" s="11">
        <v>7022519</v>
      </c>
      <c r="M27" s="39">
        <v>18200629</v>
      </c>
      <c r="N27" s="11">
        <f>B27+F27+G27+H27+I27+J27+K27+L27+M27</f>
        <v>374467115</v>
      </c>
      <c r="O27" s="11">
        <f>SUM(B27:M27)</f>
        <v>409989086</v>
      </c>
    </row>
    <row r="28" spans="1:15" s="58" customFormat="1" ht="19.5" customHeight="1" x14ac:dyDescent="0.25">
      <c r="A28" s="73" t="s">
        <v>69</v>
      </c>
      <c r="B28" s="89">
        <f t="shared" ref="B28:O28" si="9">B27/B18</f>
        <v>44027.926632743751</v>
      </c>
      <c r="C28" s="90">
        <f t="shared" si="9"/>
        <v>42746.956811122618</v>
      </c>
      <c r="D28" s="90">
        <f t="shared" si="9"/>
        <v>44774.108699864366</v>
      </c>
      <c r="E28" s="90">
        <f t="shared" si="9"/>
        <v>46707.022721502915</v>
      </c>
      <c r="F28" s="90">
        <f t="shared" si="9"/>
        <v>44975.018981057881</v>
      </c>
      <c r="G28" s="90">
        <f t="shared" si="9"/>
        <v>41370.207421230174</v>
      </c>
      <c r="H28" s="90">
        <f t="shared" si="9"/>
        <v>44888.190611664293</v>
      </c>
      <c r="I28" s="90">
        <f t="shared" si="9"/>
        <v>45133.78502718528</v>
      </c>
      <c r="J28" s="90">
        <f t="shared" si="9"/>
        <v>42533.279689234179</v>
      </c>
      <c r="K28" s="90">
        <f t="shared" si="9"/>
        <v>45214.545842520805</v>
      </c>
      <c r="L28" s="90">
        <f t="shared" si="9"/>
        <v>42271.227352073678</v>
      </c>
      <c r="M28" s="91">
        <f t="shared" si="9"/>
        <v>44785.012303149611</v>
      </c>
      <c r="N28" s="90">
        <f t="shared" si="9"/>
        <v>44018.341802759351</v>
      </c>
      <c r="O28" s="90">
        <f t="shared" si="9"/>
        <v>44089.256882677524</v>
      </c>
    </row>
    <row r="29" spans="1:15" ht="12.75" customHeight="1" x14ac:dyDescent="0.2">
      <c r="A29" s="62"/>
      <c r="B29" s="63"/>
      <c r="C29" s="63"/>
      <c r="D29" s="63"/>
      <c r="E29" s="64"/>
      <c r="F29" s="64"/>
      <c r="G29" s="64"/>
      <c r="H29" s="64"/>
      <c r="I29" s="64"/>
      <c r="J29" s="64"/>
      <c r="K29" s="64"/>
      <c r="L29" s="64"/>
      <c r="M29" s="64"/>
      <c r="N29" s="65"/>
      <c r="O29" s="64"/>
    </row>
    <row r="30" spans="1:15" ht="42" customHeight="1" x14ac:dyDescent="0.2">
      <c r="A30" s="104" t="s">
        <v>202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</row>
    <row r="31" spans="1:15" x14ac:dyDescent="0.2">
      <c r="A31" s="4" t="s">
        <v>201</v>
      </c>
    </row>
  </sheetData>
  <mergeCells count="2">
    <mergeCell ref="A1:O1"/>
    <mergeCell ref="A30:O30"/>
  </mergeCells>
  <phoneticPr fontId="6" type="noConversion"/>
  <printOptions horizontalCentered="1" verticalCentered="1"/>
  <pageMargins left="0.19685039370078741" right="0.19685039370078741" top="0.6692913385826772" bottom="0.47244094488188981" header="0.35433070866141736" footer="0.35433070866141736"/>
  <pageSetup paperSize="9" scale="80" orientation="landscape" r:id="rId1"/>
  <headerFooter alignWithMargins="0">
    <oddFooter>&amp;L&amp;9&amp;F&amp;R&amp;9&amp;D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31"/>
  <sheetViews>
    <sheetView showGridLines="0" workbookViewId="0">
      <selection sqref="A1:O1"/>
    </sheetView>
  </sheetViews>
  <sheetFormatPr baseColWidth="10" defaultRowHeight="15" x14ac:dyDescent="0.25"/>
  <cols>
    <col min="1" max="1" width="23.7109375" style="61" customWidth="1"/>
    <col min="2" max="15" width="11.28515625" style="61" customWidth="1"/>
  </cols>
  <sheetData>
    <row r="1" spans="1:15" s="68" customFormat="1" ht="19.5" customHeight="1" x14ac:dyDescent="0.25">
      <c r="A1" s="103" t="s">
        <v>67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s="58" customFormat="1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/>
      <c r="O2" s="49"/>
    </row>
    <row r="3" spans="1:15" s="70" customFormat="1" ht="22.5" customHeight="1" x14ac:dyDescent="0.25">
      <c r="A3" s="75"/>
      <c r="B3" s="74" t="s">
        <v>203</v>
      </c>
      <c r="C3" s="53" t="s">
        <v>82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84</v>
      </c>
      <c r="J3" s="53" t="s">
        <v>51</v>
      </c>
      <c r="K3" s="53" t="s">
        <v>52</v>
      </c>
      <c r="L3" s="53" t="s">
        <v>85</v>
      </c>
      <c r="M3" s="88" t="s">
        <v>1</v>
      </c>
      <c r="N3" s="53" t="s">
        <v>86</v>
      </c>
      <c r="O3" s="53" t="s">
        <v>87</v>
      </c>
    </row>
    <row r="4" spans="1:15" s="69" customFormat="1" ht="19.5" customHeight="1" x14ac:dyDescent="0.25">
      <c r="A4" s="28" t="s">
        <v>55</v>
      </c>
      <c r="B4" s="8">
        <v>1587</v>
      </c>
      <c r="C4" s="9">
        <v>200</v>
      </c>
      <c r="D4" s="9">
        <v>164</v>
      </c>
      <c r="E4" s="9">
        <v>275</v>
      </c>
      <c r="F4" s="9">
        <v>276</v>
      </c>
      <c r="G4" s="9">
        <v>239</v>
      </c>
      <c r="H4" s="9">
        <v>361</v>
      </c>
      <c r="I4" s="9">
        <v>197</v>
      </c>
      <c r="J4" s="9">
        <v>361</v>
      </c>
      <c r="K4" s="9">
        <v>155</v>
      </c>
      <c r="L4" s="9">
        <v>105</v>
      </c>
      <c r="M4" s="38">
        <v>324</v>
      </c>
      <c r="N4" s="9">
        <f>B4+F4+G4+H4+I4+J4+K4+L4+M4</f>
        <v>3605</v>
      </c>
      <c r="O4" s="9">
        <f>SUM(B4:M4)</f>
        <v>4244</v>
      </c>
    </row>
    <row r="5" spans="1:15" s="69" customFormat="1" ht="20.100000000000001" customHeight="1" x14ac:dyDescent="0.25">
      <c r="A5" s="30" t="s">
        <v>56</v>
      </c>
      <c r="B5" s="10">
        <v>1491</v>
      </c>
      <c r="C5" s="11">
        <v>199</v>
      </c>
      <c r="D5" s="11">
        <v>163</v>
      </c>
      <c r="E5" s="11">
        <v>246</v>
      </c>
      <c r="F5" s="11">
        <v>267</v>
      </c>
      <c r="G5" s="11">
        <v>232</v>
      </c>
      <c r="H5" s="11">
        <v>365</v>
      </c>
      <c r="I5" s="11">
        <v>197</v>
      </c>
      <c r="J5" s="11">
        <v>356</v>
      </c>
      <c r="K5" s="11">
        <v>154</v>
      </c>
      <c r="L5" s="11">
        <v>103</v>
      </c>
      <c r="M5" s="39">
        <v>324</v>
      </c>
      <c r="N5" s="11">
        <f>B5+F5+G5+H5+I5+J5+K5+L5+M5</f>
        <v>3489</v>
      </c>
      <c r="O5" s="11">
        <f>SUM(B5:M5)</f>
        <v>4097</v>
      </c>
    </row>
    <row r="6" spans="1:15" s="58" customFormat="1" ht="20.100000000000001" customHeight="1" x14ac:dyDescent="0.25">
      <c r="A6" s="30" t="s">
        <v>4</v>
      </c>
      <c r="B6" s="10">
        <v>505594</v>
      </c>
      <c r="C6" s="11">
        <v>67869</v>
      </c>
      <c r="D6" s="11">
        <v>48653</v>
      </c>
      <c r="E6" s="11">
        <v>84206</v>
      </c>
      <c r="F6" s="11">
        <v>104254</v>
      </c>
      <c r="G6" s="11">
        <v>89912</v>
      </c>
      <c r="H6" s="11">
        <v>127307</v>
      </c>
      <c r="I6" s="11">
        <v>66877</v>
      </c>
      <c r="J6" s="11">
        <v>121332</v>
      </c>
      <c r="K6" s="11">
        <v>45946</v>
      </c>
      <c r="L6" s="11">
        <v>28612</v>
      </c>
      <c r="M6" s="39">
        <v>104019</v>
      </c>
      <c r="N6" s="11">
        <f>B6+F6+G6+H6+I6+J6+K6+L6+M6</f>
        <v>1193853</v>
      </c>
      <c r="O6" s="11">
        <f>SUM(B6:M6)</f>
        <v>1394581</v>
      </c>
    </row>
    <row r="7" spans="1:15" s="58" customFormat="1" ht="20.100000000000001" customHeight="1" x14ac:dyDescent="0.25">
      <c r="A7" s="31" t="s">
        <v>5</v>
      </c>
      <c r="B7" s="12">
        <v>72401</v>
      </c>
      <c r="C7" s="13">
        <v>12726</v>
      </c>
      <c r="D7" s="13">
        <v>5935</v>
      </c>
      <c r="E7" s="13">
        <v>776</v>
      </c>
      <c r="F7" s="13">
        <v>20996</v>
      </c>
      <c r="G7" s="13">
        <v>9995</v>
      </c>
      <c r="H7" s="13">
        <v>15601</v>
      </c>
      <c r="I7" s="13">
        <v>8777</v>
      </c>
      <c r="J7" s="13">
        <v>14065</v>
      </c>
      <c r="K7" s="13">
        <v>6104</v>
      </c>
      <c r="L7" s="13">
        <v>4432</v>
      </c>
      <c r="M7" s="40">
        <v>11411</v>
      </c>
      <c r="N7" s="13">
        <f>B7+F7+G7+H7+I7+J7+K7+L7+M7</f>
        <v>163782</v>
      </c>
      <c r="O7" s="13">
        <f>SUM(B7:M7)</f>
        <v>183219</v>
      </c>
    </row>
    <row r="8" spans="1:15" s="58" customFormat="1" ht="20.100000000000001" customHeight="1" x14ac:dyDescent="0.25">
      <c r="A8" s="30" t="s">
        <v>6</v>
      </c>
      <c r="B8" s="76">
        <f t="shared" ref="B8:O8" si="0">B7/B6</f>
        <v>0.14319987974540838</v>
      </c>
      <c r="C8" s="77">
        <f t="shared" si="0"/>
        <v>0.18750828802546082</v>
      </c>
      <c r="D8" s="77">
        <f t="shared" si="0"/>
        <v>0.12198631122438493</v>
      </c>
      <c r="E8" s="77">
        <f t="shared" si="0"/>
        <v>9.2154953328741421E-3</v>
      </c>
      <c r="F8" s="77">
        <f t="shared" si="0"/>
        <v>0.20139275231645787</v>
      </c>
      <c r="G8" s="77">
        <f t="shared" si="0"/>
        <v>0.11116424948838864</v>
      </c>
      <c r="H8" s="77">
        <f t="shared" si="0"/>
        <v>0.12254628575019441</v>
      </c>
      <c r="I8" s="77">
        <f t="shared" si="0"/>
        <v>0.13124093485054653</v>
      </c>
      <c r="J8" s="77">
        <f t="shared" si="0"/>
        <v>0.11592160353410477</v>
      </c>
      <c r="K8" s="77">
        <f t="shared" si="0"/>
        <v>0.13285160840987245</v>
      </c>
      <c r="L8" s="77">
        <f t="shared" si="0"/>
        <v>0.15490004194044457</v>
      </c>
      <c r="M8" s="78">
        <f t="shared" si="0"/>
        <v>0.10970111229679193</v>
      </c>
      <c r="N8" s="77">
        <f t="shared" si="0"/>
        <v>0.13718774421976576</v>
      </c>
      <c r="O8" s="77">
        <f t="shared" si="0"/>
        <v>0.13137924580931476</v>
      </c>
    </row>
    <row r="9" spans="1:15" s="58" customFormat="1" ht="20.100000000000001" customHeight="1" x14ac:dyDescent="0.25">
      <c r="A9" s="30" t="s">
        <v>7</v>
      </c>
      <c r="B9" s="10">
        <v>425248</v>
      </c>
      <c r="C9" s="11">
        <v>64586</v>
      </c>
      <c r="D9" s="11">
        <v>42676</v>
      </c>
      <c r="E9" s="11">
        <v>76437</v>
      </c>
      <c r="F9" s="11">
        <v>85814</v>
      </c>
      <c r="G9" s="11">
        <v>75975</v>
      </c>
      <c r="H9" s="11">
        <v>102952</v>
      </c>
      <c r="I9" s="11">
        <v>55526</v>
      </c>
      <c r="J9" s="11">
        <v>104525</v>
      </c>
      <c r="K9" s="11">
        <v>38352</v>
      </c>
      <c r="L9" s="11">
        <v>23663</v>
      </c>
      <c r="M9" s="39">
        <v>85689</v>
      </c>
      <c r="N9" s="11">
        <f>B9+F9+G9+H9+I9+J9+K9+L9+M9</f>
        <v>997744</v>
      </c>
      <c r="O9" s="11">
        <f>SUM(B9:M9)</f>
        <v>1181443</v>
      </c>
    </row>
    <row r="10" spans="1:15" s="69" customFormat="1" ht="20.100000000000001" customHeight="1" x14ac:dyDescent="0.25">
      <c r="A10" s="30" t="s">
        <v>57</v>
      </c>
      <c r="B10" s="10">
        <v>84083</v>
      </c>
      <c r="C10" s="11">
        <v>3609</v>
      </c>
      <c r="D10" s="11">
        <v>6283</v>
      </c>
      <c r="E10" s="11">
        <v>7973</v>
      </c>
      <c r="F10" s="11">
        <v>18942</v>
      </c>
      <c r="G10" s="11">
        <v>14474</v>
      </c>
      <c r="H10" s="11">
        <v>24858</v>
      </c>
      <c r="I10" s="11">
        <v>11571</v>
      </c>
      <c r="J10" s="11">
        <v>16801</v>
      </c>
      <c r="K10" s="11">
        <v>7851</v>
      </c>
      <c r="L10" s="11">
        <v>4930</v>
      </c>
      <c r="M10" s="39">
        <v>18530</v>
      </c>
      <c r="N10" s="11">
        <f>B10+F10+G10+H10+I10+J10+K10+L10+M10</f>
        <v>202040</v>
      </c>
      <c r="O10" s="11">
        <f>SUM(B10:M10)</f>
        <v>219905</v>
      </c>
    </row>
    <row r="11" spans="1:15" s="58" customFormat="1" ht="20.100000000000001" customHeight="1" x14ac:dyDescent="0.25">
      <c r="A11" s="30" t="s">
        <v>58</v>
      </c>
      <c r="B11" s="10">
        <v>706</v>
      </c>
      <c r="C11" s="11">
        <v>88</v>
      </c>
      <c r="D11" s="11">
        <v>58</v>
      </c>
      <c r="E11" s="11">
        <v>180</v>
      </c>
      <c r="F11" s="11">
        <v>145</v>
      </c>
      <c r="G11" s="11">
        <v>160</v>
      </c>
      <c r="H11" s="11">
        <v>229</v>
      </c>
      <c r="I11" s="11">
        <v>115</v>
      </c>
      <c r="J11" s="11">
        <v>243</v>
      </c>
      <c r="K11" s="11">
        <v>71</v>
      </c>
      <c r="L11" s="11">
        <v>66</v>
      </c>
      <c r="M11" s="39">
        <v>207</v>
      </c>
      <c r="N11" s="11">
        <f>B11+F11+G11+H11+I11+J11+K11+L11+M11</f>
        <v>1942</v>
      </c>
      <c r="O11" s="11">
        <f>SUM(B11:M11)</f>
        <v>2268</v>
      </c>
    </row>
    <row r="12" spans="1:15" s="58" customFormat="1" ht="20.100000000000001" customHeight="1" x14ac:dyDescent="0.25">
      <c r="A12" s="30" t="s">
        <v>9</v>
      </c>
      <c r="B12" s="10">
        <v>83168</v>
      </c>
      <c r="C12" s="11">
        <v>3570</v>
      </c>
      <c r="D12" s="11">
        <v>6104</v>
      </c>
      <c r="E12" s="11">
        <v>7955</v>
      </c>
      <c r="F12" s="11">
        <v>18745</v>
      </c>
      <c r="G12" s="11">
        <v>14294</v>
      </c>
      <c r="H12" s="11">
        <v>24632</v>
      </c>
      <c r="I12" s="11">
        <v>11459</v>
      </c>
      <c r="J12" s="11">
        <v>16576</v>
      </c>
      <c r="K12" s="11">
        <v>7755</v>
      </c>
      <c r="L12" s="11">
        <v>4900</v>
      </c>
      <c r="M12" s="39">
        <v>18387</v>
      </c>
      <c r="N12" s="11">
        <f>B12+F12+G12+H12+I12+J12+K12+L12+M12</f>
        <v>199916</v>
      </c>
      <c r="O12" s="11">
        <f>SUM(B12:M12)</f>
        <v>217545</v>
      </c>
    </row>
    <row r="13" spans="1:15" s="58" customFormat="1" ht="20.100000000000001" customHeight="1" x14ac:dyDescent="0.25">
      <c r="A13" s="30" t="s">
        <v>10</v>
      </c>
      <c r="B13" s="10">
        <v>905</v>
      </c>
      <c r="C13" s="11">
        <v>35</v>
      </c>
      <c r="D13" s="11">
        <v>167</v>
      </c>
      <c r="E13" s="11">
        <v>19</v>
      </c>
      <c r="F13" s="11">
        <v>212</v>
      </c>
      <c r="G13" s="11">
        <v>175</v>
      </c>
      <c r="H13" s="11">
        <v>241</v>
      </c>
      <c r="I13" s="11">
        <v>127</v>
      </c>
      <c r="J13" s="11">
        <v>231</v>
      </c>
      <c r="K13" s="11">
        <v>75</v>
      </c>
      <c r="L13" s="11">
        <v>49</v>
      </c>
      <c r="M13" s="39">
        <v>162</v>
      </c>
      <c r="N13" s="11">
        <f>B13+F13+G13+H13+I13+J13+K13+L13+M13</f>
        <v>2177</v>
      </c>
      <c r="O13" s="11">
        <f>SUM(B13:M13)</f>
        <v>2398</v>
      </c>
    </row>
    <row r="14" spans="1:15" s="58" customFormat="1" ht="20.100000000000001" customHeight="1" x14ac:dyDescent="0.25">
      <c r="A14" s="32" t="s">
        <v>59</v>
      </c>
      <c r="B14" s="20">
        <f t="shared" ref="B14:O14" si="1">(B10+B12+B13)/2</f>
        <v>84078</v>
      </c>
      <c r="C14" s="21">
        <f t="shared" si="1"/>
        <v>3607</v>
      </c>
      <c r="D14" s="21">
        <f t="shared" si="1"/>
        <v>6277</v>
      </c>
      <c r="E14" s="21">
        <f t="shared" si="1"/>
        <v>7973.5</v>
      </c>
      <c r="F14" s="21">
        <f t="shared" si="1"/>
        <v>18949.5</v>
      </c>
      <c r="G14" s="21">
        <f t="shared" si="1"/>
        <v>14471.5</v>
      </c>
      <c r="H14" s="21">
        <f t="shared" si="1"/>
        <v>24865.5</v>
      </c>
      <c r="I14" s="21">
        <f t="shared" si="1"/>
        <v>11578.5</v>
      </c>
      <c r="J14" s="21">
        <f t="shared" si="1"/>
        <v>16804</v>
      </c>
      <c r="K14" s="21">
        <f t="shared" si="1"/>
        <v>7840.5</v>
      </c>
      <c r="L14" s="21">
        <f t="shared" si="1"/>
        <v>4939.5</v>
      </c>
      <c r="M14" s="43">
        <f t="shared" si="1"/>
        <v>18539.5</v>
      </c>
      <c r="N14" s="21">
        <f t="shared" si="1"/>
        <v>202066.5</v>
      </c>
      <c r="O14" s="21">
        <f t="shared" si="1"/>
        <v>219924</v>
      </c>
    </row>
    <row r="15" spans="1:15" s="58" customFormat="1" ht="20.100000000000001" customHeight="1" x14ac:dyDescent="0.25">
      <c r="A15" s="32" t="s">
        <v>64</v>
      </c>
      <c r="B15" s="10">
        <v>924</v>
      </c>
      <c r="C15" s="11">
        <v>83</v>
      </c>
      <c r="D15" s="11">
        <v>22</v>
      </c>
      <c r="E15" s="11">
        <v>36</v>
      </c>
      <c r="F15" s="11">
        <v>55</v>
      </c>
      <c r="G15" s="11">
        <v>52</v>
      </c>
      <c r="H15" s="11">
        <v>115</v>
      </c>
      <c r="I15" s="11">
        <v>41</v>
      </c>
      <c r="J15" s="11">
        <v>60</v>
      </c>
      <c r="K15" s="11">
        <v>39</v>
      </c>
      <c r="L15" s="11">
        <v>23</v>
      </c>
      <c r="M15" s="39">
        <v>58</v>
      </c>
      <c r="N15" s="11">
        <f>B15+F15+G15+H15+I15+J15+K15+L15+M15</f>
        <v>1367</v>
      </c>
      <c r="O15" s="11">
        <f>SUM(B15:M15)</f>
        <v>1508</v>
      </c>
    </row>
    <row r="16" spans="1:15" s="58" customFormat="1" ht="20.100000000000001" customHeight="1" x14ac:dyDescent="0.25">
      <c r="A16" s="32" t="s">
        <v>14</v>
      </c>
      <c r="B16" s="10">
        <v>281527</v>
      </c>
      <c r="C16" s="11">
        <v>897</v>
      </c>
      <c r="D16" s="11">
        <v>530</v>
      </c>
      <c r="E16" s="11">
        <v>1207</v>
      </c>
      <c r="F16" s="11">
        <v>35784</v>
      </c>
      <c r="G16" s="11">
        <v>29396</v>
      </c>
      <c r="H16" s="11">
        <v>64295</v>
      </c>
      <c r="I16" s="11">
        <v>33106</v>
      </c>
      <c r="J16" s="11">
        <v>26607</v>
      </c>
      <c r="K16" s="11">
        <v>27816</v>
      </c>
      <c r="L16" s="11">
        <v>10904</v>
      </c>
      <c r="M16" s="39">
        <v>37703</v>
      </c>
      <c r="N16" s="11">
        <f>B16+F16+G16+H16+I16+J16+K16+L16+M16</f>
        <v>547138</v>
      </c>
      <c r="O16" s="11">
        <f>SUM(B16:M16)</f>
        <v>549772</v>
      </c>
    </row>
    <row r="17" spans="1:15" s="58" customFormat="1" ht="20.100000000000001" customHeight="1" x14ac:dyDescent="0.25">
      <c r="A17" s="32" t="s">
        <v>44</v>
      </c>
      <c r="B17" s="10">
        <v>861201</v>
      </c>
      <c r="C17" s="11">
        <v>1712</v>
      </c>
      <c r="D17" s="11">
        <v>1237</v>
      </c>
      <c r="E17" s="11">
        <v>5560</v>
      </c>
      <c r="F17" s="11">
        <v>113140</v>
      </c>
      <c r="G17" s="11">
        <v>95158</v>
      </c>
      <c r="H17" s="11">
        <v>115258</v>
      </c>
      <c r="I17" s="11">
        <v>80003</v>
      </c>
      <c r="J17" s="11">
        <v>88581</v>
      </c>
      <c r="K17" s="11">
        <v>73035</v>
      </c>
      <c r="L17" s="11">
        <v>25669</v>
      </c>
      <c r="M17" s="39">
        <v>77993</v>
      </c>
      <c r="N17" s="11">
        <f>B17+F17+G17+H17+I17+J17+K17+L17+M17</f>
        <v>1530038</v>
      </c>
      <c r="O17" s="11">
        <f>SUM(B17:M17)</f>
        <v>1538547</v>
      </c>
    </row>
    <row r="18" spans="1:15" s="58" customFormat="1" ht="20.100000000000001" customHeight="1" x14ac:dyDescent="0.25">
      <c r="A18" s="30" t="s">
        <v>60</v>
      </c>
      <c r="B18" s="79">
        <v>5162.7700000000004</v>
      </c>
      <c r="C18" s="80">
        <v>277.16000000000003</v>
      </c>
      <c r="D18" s="80">
        <v>200.79</v>
      </c>
      <c r="E18" s="80">
        <v>314.47000000000003</v>
      </c>
      <c r="F18" s="80">
        <v>503.63</v>
      </c>
      <c r="G18" s="80">
        <v>424.41</v>
      </c>
      <c r="H18" s="80">
        <v>673.4</v>
      </c>
      <c r="I18" s="80">
        <v>345.32</v>
      </c>
      <c r="J18" s="80">
        <v>543.79999999999995</v>
      </c>
      <c r="K18" s="80">
        <v>280.76</v>
      </c>
      <c r="L18" s="80">
        <v>159.07</v>
      </c>
      <c r="M18" s="81">
        <v>393</v>
      </c>
      <c r="N18" s="80">
        <f>B18+F18+G18+H18+I18+J18+K18+L18+M18</f>
        <v>8486.16</v>
      </c>
      <c r="O18" s="80">
        <f>SUM(B18:M18)</f>
        <v>9278.58</v>
      </c>
    </row>
    <row r="19" spans="1:15" s="58" customFormat="1" ht="20.100000000000001" customHeight="1" x14ac:dyDescent="0.25">
      <c r="A19" s="32" t="s">
        <v>17</v>
      </c>
      <c r="B19" s="79">
        <f>B9/365</f>
        <v>1165.0630136986301</v>
      </c>
      <c r="C19" s="80">
        <f t="shared" ref="C19:O19" si="2">C9/365</f>
        <v>176.94794520547944</v>
      </c>
      <c r="D19" s="80">
        <f t="shared" si="2"/>
        <v>116.92054794520548</v>
      </c>
      <c r="E19" s="80">
        <f t="shared" si="2"/>
        <v>209.41643835616438</v>
      </c>
      <c r="F19" s="80">
        <f t="shared" si="2"/>
        <v>235.1068493150685</v>
      </c>
      <c r="G19" s="80">
        <f t="shared" si="2"/>
        <v>208.15068493150685</v>
      </c>
      <c r="H19" s="80">
        <f t="shared" si="2"/>
        <v>282.06027397260272</v>
      </c>
      <c r="I19" s="80">
        <f t="shared" si="2"/>
        <v>152.12602739726029</v>
      </c>
      <c r="J19" s="80">
        <f t="shared" si="2"/>
        <v>286.36986301369865</v>
      </c>
      <c r="K19" s="80">
        <f t="shared" si="2"/>
        <v>105.07397260273973</v>
      </c>
      <c r="L19" s="80">
        <f t="shared" si="2"/>
        <v>64.830136986301369</v>
      </c>
      <c r="M19" s="81">
        <f t="shared" si="2"/>
        <v>234.76438356164383</v>
      </c>
      <c r="N19" s="80">
        <f t="shared" si="2"/>
        <v>2733.5452054794519</v>
      </c>
      <c r="O19" s="80">
        <f t="shared" si="2"/>
        <v>3236.8301369863016</v>
      </c>
    </row>
    <row r="20" spans="1:15" s="58" customFormat="1" ht="20.100000000000001" customHeight="1" x14ac:dyDescent="0.25">
      <c r="A20" s="32" t="s">
        <v>205</v>
      </c>
      <c r="B20" s="79">
        <f t="shared" ref="B20:O20" si="3">B9*100/(B5*365)</f>
        <v>78.139705814797466</v>
      </c>
      <c r="C20" s="80">
        <f t="shared" si="3"/>
        <v>88.918565429889171</v>
      </c>
      <c r="D20" s="80">
        <f t="shared" si="3"/>
        <v>71.730397512395996</v>
      </c>
      <c r="E20" s="80">
        <f t="shared" si="3"/>
        <v>85.128633478115603</v>
      </c>
      <c r="F20" s="80">
        <f t="shared" si="3"/>
        <v>88.054999743471342</v>
      </c>
      <c r="G20" s="80">
        <f t="shared" si="3"/>
        <v>89.720122815304677</v>
      </c>
      <c r="H20" s="80">
        <f t="shared" si="3"/>
        <v>77.276787389754176</v>
      </c>
      <c r="I20" s="80">
        <f t="shared" si="3"/>
        <v>77.221333704193029</v>
      </c>
      <c r="J20" s="80">
        <f t="shared" si="3"/>
        <v>80.440972756656919</v>
      </c>
      <c r="K20" s="80">
        <f t="shared" si="3"/>
        <v>68.229852339441379</v>
      </c>
      <c r="L20" s="80">
        <f t="shared" si="3"/>
        <v>62.941880569224629</v>
      </c>
      <c r="M20" s="81">
        <f t="shared" si="3"/>
        <v>72.458143074581429</v>
      </c>
      <c r="N20" s="80">
        <f t="shared" si="3"/>
        <v>78.347526668943885</v>
      </c>
      <c r="O20" s="80">
        <f t="shared" si="3"/>
        <v>79.004884964273899</v>
      </c>
    </row>
    <row r="21" spans="1:15" s="58" customFormat="1" ht="20.100000000000001" customHeight="1" x14ac:dyDescent="0.25">
      <c r="A21" s="32" t="s">
        <v>19</v>
      </c>
      <c r="B21" s="79">
        <f t="shared" ref="B21:O21" si="4">B9/B14</f>
        <v>5.0577796807726161</v>
      </c>
      <c r="C21" s="80">
        <f t="shared" si="4"/>
        <v>17.905738841142224</v>
      </c>
      <c r="D21" s="80">
        <f t="shared" si="4"/>
        <v>6.798789230524136</v>
      </c>
      <c r="E21" s="80">
        <f t="shared" si="4"/>
        <v>9.5863798833636427</v>
      </c>
      <c r="F21" s="80">
        <f t="shared" si="4"/>
        <v>4.5285627589118445</v>
      </c>
      <c r="G21" s="80">
        <f t="shared" si="4"/>
        <v>5.2499740869985834</v>
      </c>
      <c r="H21" s="80">
        <f t="shared" si="4"/>
        <v>4.1403551104944603</v>
      </c>
      <c r="I21" s="80">
        <f t="shared" si="4"/>
        <v>4.795612557757913</v>
      </c>
      <c r="J21" s="80">
        <f t="shared" si="4"/>
        <v>6.2202451797191145</v>
      </c>
      <c r="K21" s="80">
        <f t="shared" si="4"/>
        <v>4.8915247752056628</v>
      </c>
      <c r="L21" s="80">
        <f t="shared" si="4"/>
        <v>4.790565846745622</v>
      </c>
      <c r="M21" s="81">
        <f t="shared" si="4"/>
        <v>4.6219693087731599</v>
      </c>
      <c r="N21" s="80">
        <f t="shared" si="4"/>
        <v>4.9377012023269566</v>
      </c>
      <c r="O21" s="80">
        <f t="shared" si="4"/>
        <v>5.3720512540695875</v>
      </c>
    </row>
    <row r="22" spans="1:15" s="58" customFormat="1" ht="20.100000000000001" customHeight="1" x14ac:dyDescent="0.25">
      <c r="A22" s="32" t="s">
        <v>206</v>
      </c>
      <c r="B22" s="10">
        <v>339846222</v>
      </c>
      <c r="C22" s="11">
        <v>17053486</v>
      </c>
      <c r="D22" s="11">
        <v>15933245</v>
      </c>
      <c r="E22" s="11">
        <v>21464087</v>
      </c>
      <c r="F22" s="11">
        <v>38574580</v>
      </c>
      <c r="G22" s="11">
        <v>26936432</v>
      </c>
      <c r="H22" s="11">
        <v>47523128</v>
      </c>
      <c r="I22" s="11">
        <v>24357630</v>
      </c>
      <c r="J22" s="11">
        <v>34022462</v>
      </c>
      <c r="K22" s="11">
        <v>19689047</v>
      </c>
      <c r="L22" s="11">
        <v>11906445</v>
      </c>
      <c r="M22" s="39">
        <v>30116599</v>
      </c>
      <c r="N22" s="11">
        <f>SUM(B22,F22:M22)</f>
        <v>572972545</v>
      </c>
      <c r="O22" s="11">
        <f>SUM(B22:M22)</f>
        <v>627423363</v>
      </c>
    </row>
    <row r="23" spans="1:15" s="58" customFormat="1" ht="20.100000000000001" customHeight="1" x14ac:dyDescent="0.25">
      <c r="A23" s="32" t="s">
        <v>207</v>
      </c>
      <c r="B23" s="22">
        <f t="shared" ref="B23:O23" si="5">B22/B4</f>
        <v>214143.80718336484</v>
      </c>
      <c r="C23" s="23">
        <f t="shared" si="5"/>
        <v>85267.43</v>
      </c>
      <c r="D23" s="23">
        <f t="shared" si="5"/>
        <v>97153.932926829264</v>
      </c>
      <c r="E23" s="23">
        <f t="shared" si="5"/>
        <v>78051.225454545449</v>
      </c>
      <c r="F23" s="23">
        <f t="shared" si="5"/>
        <v>139762.97101449277</v>
      </c>
      <c r="G23" s="23">
        <f t="shared" si="5"/>
        <v>112704.73640167364</v>
      </c>
      <c r="H23" s="23">
        <f t="shared" si="5"/>
        <v>131643.0138504155</v>
      </c>
      <c r="I23" s="23">
        <f t="shared" si="5"/>
        <v>123642.79187817259</v>
      </c>
      <c r="J23" s="23">
        <f t="shared" si="5"/>
        <v>94245.047091412736</v>
      </c>
      <c r="K23" s="23">
        <f t="shared" si="5"/>
        <v>127026.10967741936</v>
      </c>
      <c r="L23" s="23">
        <f t="shared" si="5"/>
        <v>113394.71428571429</v>
      </c>
      <c r="M23" s="44">
        <f t="shared" si="5"/>
        <v>92952.46604938271</v>
      </c>
      <c r="N23" s="23">
        <f t="shared" si="5"/>
        <v>158938.29264909847</v>
      </c>
      <c r="O23" s="23">
        <f t="shared" si="5"/>
        <v>147837.73868991516</v>
      </c>
    </row>
    <row r="24" spans="1:15" s="58" customFormat="1" ht="20.100000000000001" customHeight="1" x14ac:dyDescent="0.25">
      <c r="A24" s="32" t="s">
        <v>208</v>
      </c>
      <c r="B24" s="22">
        <f t="shared" ref="B24:O24" si="6">B22/B5</f>
        <v>227931.7384305835</v>
      </c>
      <c r="C24" s="23">
        <f t="shared" si="6"/>
        <v>85695.909547738687</v>
      </c>
      <c r="D24" s="23">
        <f t="shared" si="6"/>
        <v>97749.969325153375</v>
      </c>
      <c r="E24" s="23">
        <f t="shared" si="6"/>
        <v>87252.386178861794</v>
      </c>
      <c r="F24" s="23">
        <f t="shared" si="6"/>
        <v>144474.08239700375</v>
      </c>
      <c r="G24" s="23">
        <f t="shared" si="6"/>
        <v>116105.31034482758</v>
      </c>
      <c r="H24" s="23">
        <f t="shared" si="6"/>
        <v>130200.3506849315</v>
      </c>
      <c r="I24" s="23">
        <f t="shared" si="6"/>
        <v>123642.79187817259</v>
      </c>
      <c r="J24" s="23">
        <f t="shared" si="6"/>
        <v>95568.713483146072</v>
      </c>
      <c r="K24" s="23">
        <f t="shared" si="6"/>
        <v>127850.95454545454</v>
      </c>
      <c r="L24" s="23">
        <f t="shared" si="6"/>
        <v>115596.55339805825</v>
      </c>
      <c r="M24" s="44">
        <f t="shared" si="6"/>
        <v>92952.46604938271</v>
      </c>
      <c r="N24" s="23">
        <f t="shared" si="6"/>
        <v>164222.56950415592</v>
      </c>
      <c r="O24" s="23">
        <f t="shared" si="6"/>
        <v>153142.14376372955</v>
      </c>
    </row>
    <row r="25" spans="1:15" s="58" customFormat="1" ht="19.5" customHeight="1" x14ac:dyDescent="0.25">
      <c r="A25" s="32" t="s">
        <v>209</v>
      </c>
      <c r="B25" s="22">
        <f t="shared" ref="B25:O25" si="7">B22/B6</f>
        <v>672.17218163190228</v>
      </c>
      <c r="C25" s="23">
        <f t="shared" si="7"/>
        <v>251.27062429091339</v>
      </c>
      <c r="D25" s="23">
        <f t="shared" si="7"/>
        <v>327.4874108482519</v>
      </c>
      <c r="E25" s="23">
        <f t="shared" si="7"/>
        <v>254.89973398570174</v>
      </c>
      <c r="F25" s="23">
        <f t="shared" si="7"/>
        <v>370.00575517486141</v>
      </c>
      <c r="G25" s="23">
        <f t="shared" si="7"/>
        <v>299.58661802651483</v>
      </c>
      <c r="H25" s="23">
        <f t="shared" si="7"/>
        <v>373.29548257362126</v>
      </c>
      <c r="I25" s="23">
        <f t="shared" si="7"/>
        <v>364.21535056895493</v>
      </c>
      <c r="J25" s="23">
        <f t="shared" si="7"/>
        <v>280.40798799986811</v>
      </c>
      <c r="K25" s="23">
        <f t="shared" si="7"/>
        <v>428.52581291080833</v>
      </c>
      <c r="L25" s="23">
        <f t="shared" si="7"/>
        <v>416.13466377743606</v>
      </c>
      <c r="M25" s="44">
        <f t="shared" si="7"/>
        <v>289.52978782722386</v>
      </c>
      <c r="N25" s="23">
        <f t="shared" si="7"/>
        <v>479.93559089770685</v>
      </c>
      <c r="O25" s="23">
        <f t="shared" si="7"/>
        <v>449.90098316268472</v>
      </c>
    </row>
    <row r="26" spans="1:15" s="58" customFormat="1" ht="19.5" customHeight="1" x14ac:dyDescent="0.25">
      <c r="A26" s="32" t="s">
        <v>210</v>
      </c>
      <c r="B26" s="22">
        <f t="shared" ref="B26:O26" si="8">B22/B9</f>
        <v>799.17182914440514</v>
      </c>
      <c r="C26" s="23">
        <f t="shared" si="8"/>
        <v>264.04307435047843</v>
      </c>
      <c r="D26" s="23">
        <f t="shared" si="8"/>
        <v>373.35375855281654</v>
      </c>
      <c r="E26" s="23">
        <f t="shared" si="8"/>
        <v>280.80755393330458</v>
      </c>
      <c r="F26" s="23">
        <f t="shared" si="8"/>
        <v>449.51383224182536</v>
      </c>
      <c r="G26" s="23">
        <f t="shared" si="8"/>
        <v>354.54336294833826</v>
      </c>
      <c r="H26" s="23">
        <f t="shared" si="8"/>
        <v>461.60470899059754</v>
      </c>
      <c r="I26" s="23">
        <f t="shared" si="8"/>
        <v>438.67071281921983</v>
      </c>
      <c r="J26" s="23">
        <f t="shared" si="8"/>
        <v>325.49592920353984</v>
      </c>
      <c r="K26" s="23">
        <f t="shared" si="8"/>
        <v>513.37732060909468</v>
      </c>
      <c r="L26" s="23">
        <f t="shared" si="8"/>
        <v>503.16718083083293</v>
      </c>
      <c r="M26" s="44">
        <f t="shared" si="8"/>
        <v>351.46400354771322</v>
      </c>
      <c r="N26" s="23">
        <f t="shared" si="8"/>
        <v>574.26809381965711</v>
      </c>
      <c r="O26" s="23">
        <f t="shared" si="8"/>
        <v>531.06528457149432</v>
      </c>
    </row>
    <row r="27" spans="1:15" s="58" customFormat="1" ht="19.5" customHeight="1" x14ac:dyDescent="0.25">
      <c r="A27" s="32" t="s">
        <v>211</v>
      </c>
      <c r="B27" s="10">
        <v>222529472</v>
      </c>
      <c r="C27" s="11">
        <v>11427933</v>
      </c>
      <c r="D27" s="11">
        <v>8651346</v>
      </c>
      <c r="E27" s="11">
        <v>14215488</v>
      </c>
      <c r="F27" s="11">
        <v>22199536</v>
      </c>
      <c r="G27" s="11">
        <v>16735678</v>
      </c>
      <c r="H27" s="11">
        <v>29426754</v>
      </c>
      <c r="I27" s="11">
        <v>14880354</v>
      </c>
      <c r="J27" s="11">
        <v>22092787</v>
      </c>
      <c r="K27" s="11">
        <v>12416836</v>
      </c>
      <c r="L27" s="11">
        <v>6645840</v>
      </c>
      <c r="M27" s="39">
        <v>17014236</v>
      </c>
      <c r="N27" s="11">
        <f>B27+F27+G27+H27+I27+J27+K27+L27+M27</f>
        <v>363941493</v>
      </c>
      <c r="O27" s="11">
        <f>SUM(B27:M27)</f>
        <v>398236260</v>
      </c>
    </row>
    <row r="28" spans="1:15" s="58" customFormat="1" ht="19.5" customHeight="1" x14ac:dyDescent="0.25">
      <c r="A28" s="73" t="s">
        <v>212</v>
      </c>
      <c r="B28" s="89">
        <f t="shared" ref="B28:O28" si="9">B27/B18</f>
        <v>43102.728186613</v>
      </c>
      <c r="C28" s="90">
        <f t="shared" si="9"/>
        <v>41232.259344782797</v>
      </c>
      <c r="D28" s="90">
        <f t="shared" si="9"/>
        <v>43086.538174211862</v>
      </c>
      <c r="E28" s="90">
        <f t="shared" si="9"/>
        <v>45204.59185295894</v>
      </c>
      <c r="F28" s="90">
        <f t="shared" si="9"/>
        <v>44079.058038639479</v>
      </c>
      <c r="G28" s="90">
        <f t="shared" si="9"/>
        <v>39432.807898023137</v>
      </c>
      <c r="H28" s="90">
        <f t="shared" si="9"/>
        <v>43698.773388773392</v>
      </c>
      <c r="I28" s="90">
        <f t="shared" si="9"/>
        <v>43091.491949496121</v>
      </c>
      <c r="J28" s="90">
        <f t="shared" si="9"/>
        <v>40626.677087164404</v>
      </c>
      <c r="K28" s="90">
        <f t="shared" si="9"/>
        <v>44225.801396210285</v>
      </c>
      <c r="L28" s="90">
        <f t="shared" si="9"/>
        <v>41779.34242786195</v>
      </c>
      <c r="M28" s="91">
        <f t="shared" si="9"/>
        <v>43293.221374045803</v>
      </c>
      <c r="N28" s="90">
        <f t="shared" si="9"/>
        <v>42886.475508357136</v>
      </c>
      <c r="O28" s="90">
        <f t="shared" si="9"/>
        <v>42919.957579715861</v>
      </c>
    </row>
    <row r="29" spans="1:15" ht="16.5" x14ac:dyDescent="0.25">
      <c r="A29" s="62"/>
      <c r="B29" s="63"/>
      <c r="C29" s="63"/>
      <c r="D29" s="63"/>
      <c r="E29" s="64"/>
      <c r="F29" s="64"/>
      <c r="G29" s="64"/>
      <c r="H29" s="64"/>
      <c r="I29" s="64"/>
      <c r="J29" s="64"/>
      <c r="K29" s="64"/>
      <c r="L29" s="64"/>
      <c r="M29" s="64"/>
      <c r="N29" s="65"/>
      <c r="O29" s="64"/>
    </row>
    <row r="30" spans="1:15" s="45" customFormat="1" ht="12.75" x14ac:dyDescent="0.2">
      <c r="A30" s="104" t="s">
        <v>192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</row>
    <row r="31" spans="1:15" s="45" customFormat="1" x14ac:dyDescent="0.2">
      <c r="A31" s="4" t="s">
        <v>195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</row>
  </sheetData>
  <mergeCells count="2">
    <mergeCell ref="A1:O1"/>
    <mergeCell ref="A30:O30"/>
  </mergeCells>
  <phoneticPr fontId="6" type="noConversion"/>
  <printOptions horizontalCentered="1" verticalCentered="1"/>
  <pageMargins left="0.31496062992125984" right="0.31496062992125984" top="0.6692913385826772" bottom="0.6692913385826772" header="0.51181102362204722" footer="0.51181102362204722"/>
  <pageSetup paperSize="9" scale="75" orientation="landscape" r:id="rId1"/>
  <headerFooter alignWithMargins="0">
    <oddFooter>&amp;L&amp;8&amp;F&amp;C&amp;8Abteilung Krankenanstalten&amp;R&amp;8&amp;D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O32"/>
  <sheetViews>
    <sheetView showGridLines="0" workbookViewId="0">
      <selection sqref="A1:O1"/>
    </sheetView>
  </sheetViews>
  <sheetFormatPr baseColWidth="10" defaultRowHeight="15" x14ac:dyDescent="0.25"/>
  <cols>
    <col min="1" max="1" width="23.7109375" style="61" customWidth="1"/>
    <col min="2" max="15" width="11.28515625" style="61" customWidth="1"/>
    <col min="16" max="16" width="14.28515625" customWidth="1"/>
  </cols>
  <sheetData>
    <row r="1" spans="1:15" s="68" customFormat="1" ht="19.5" customHeight="1" x14ac:dyDescent="0.25">
      <c r="A1" s="103" t="s">
        <v>66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s="58" customFormat="1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/>
      <c r="O2" s="49"/>
    </row>
    <row r="3" spans="1:15" s="70" customFormat="1" ht="22.5" customHeight="1" x14ac:dyDescent="0.25">
      <c r="A3" s="75"/>
      <c r="B3" s="74" t="s">
        <v>203</v>
      </c>
      <c r="C3" s="53" t="s">
        <v>82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84</v>
      </c>
      <c r="J3" s="53" t="s">
        <v>51</v>
      </c>
      <c r="K3" s="53" t="s">
        <v>52</v>
      </c>
      <c r="L3" s="53" t="s">
        <v>85</v>
      </c>
      <c r="M3" s="88" t="s">
        <v>1</v>
      </c>
      <c r="N3" s="53" t="s">
        <v>86</v>
      </c>
      <c r="O3" s="53" t="s">
        <v>87</v>
      </c>
    </row>
    <row r="4" spans="1:15" s="69" customFormat="1" ht="19.5" customHeight="1" x14ac:dyDescent="0.25">
      <c r="A4" s="28" t="s">
        <v>55</v>
      </c>
      <c r="B4" s="8">
        <v>1562</v>
      </c>
      <c r="C4" s="9">
        <v>200</v>
      </c>
      <c r="D4" s="9">
        <v>130</v>
      </c>
      <c r="E4" s="9">
        <v>275</v>
      </c>
      <c r="F4" s="9">
        <v>276</v>
      </c>
      <c r="G4" s="9">
        <v>239</v>
      </c>
      <c r="H4" s="9">
        <v>361</v>
      </c>
      <c r="I4" s="9">
        <v>197</v>
      </c>
      <c r="J4" s="9">
        <v>361</v>
      </c>
      <c r="K4" s="9">
        <v>155</v>
      </c>
      <c r="L4" s="9">
        <v>105</v>
      </c>
      <c r="M4" s="38">
        <v>324</v>
      </c>
      <c r="N4" s="9">
        <f>B4+F4+G4+H4+I4+J4+K4+L4+M4</f>
        <v>3580</v>
      </c>
      <c r="O4" s="9">
        <f>SUM(B4:M4)</f>
        <v>4185</v>
      </c>
    </row>
    <row r="5" spans="1:15" s="69" customFormat="1" ht="20.100000000000001" customHeight="1" x14ac:dyDescent="0.25">
      <c r="A5" s="30" t="s">
        <v>56</v>
      </c>
      <c r="B5" s="10">
        <v>1480</v>
      </c>
      <c r="C5" s="11">
        <v>200</v>
      </c>
      <c r="D5" s="11">
        <v>125</v>
      </c>
      <c r="E5" s="11">
        <v>241</v>
      </c>
      <c r="F5" s="11">
        <v>267</v>
      </c>
      <c r="G5" s="11">
        <v>232</v>
      </c>
      <c r="H5" s="11">
        <v>365</v>
      </c>
      <c r="I5" s="11">
        <v>197</v>
      </c>
      <c r="J5" s="11">
        <v>356</v>
      </c>
      <c r="K5" s="11">
        <v>154</v>
      </c>
      <c r="L5" s="11">
        <v>103</v>
      </c>
      <c r="M5" s="39">
        <v>324</v>
      </c>
      <c r="N5" s="11">
        <f>B5+F5+G5+H5+I5+J5+K5+L5+M5</f>
        <v>3478</v>
      </c>
      <c r="O5" s="11">
        <f>SUM(B5:M5)</f>
        <v>4044</v>
      </c>
    </row>
    <row r="6" spans="1:15" s="58" customFormat="1" ht="20.100000000000001" customHeight="1" x14ac:dyDescent="0.25">
      <c r="A6" s="30" t="s">
        <v>4</v>
      </c>
      <c r="B6" s="10">
        <v>494605</v>
      </c>
      <c r="C6" s="11">
        <v>67311</v>
      </c>
      <c r="D6" s="11">
        <v>40008</v>
      </c>
      <c r="E6" s="11">
        <v>80400</v>
      </c>
      <c r="F6" s="11">
        <v>98012</v>
      </c>
      <c r="G6" s="11">
        <v>87702</v>
      </c>
      <c r="H6" s="11">
        <v>125844</v>
      </c>
      <c r="I6" s="11">
        <v>65438</v>
      </c>
      <c r="J6" s="11">
        <v>122396</v>
      </c>
      <c r="K6" s="11">
        <v>47205</v>
      </c>
      <c r="L6" s="11">
        <v>25909</v>
      </c>
      <c r="M6" s="39">
        <v>101650</v>
      </c>
      <c r="N6" s="11">
        <f>B6+F6+G6+H6+I6+J6+K6+L6+M6</f>
        <v>1168761</v>
      </c>
      <c r="O6" s="11">
        <f>SUM(B6:M6)</f>
        <v>1356480</v>
      </c>
    </row>
    <row r="7" spans="1:15" s="58" customFormat="1" ht="20.100000000000001" customHeight="1" x14ac:dyDescent="0.25">
      <c r="A7" s="31" t="s">
        <v>5</v>
      </c>
      <c r="B7" s="12">
        <v>72859</v>
      </c>
      <c r="C7" s="13">
        <v>12585</v>
      </c>
      <c r="D7" s="13">
        <v>5340</v>
      </c>
      <c r="E7" s="13">
        <v>1224</v>
      </c>
      <c r="F7" s="13">
        <v>19427</v>
      </c>
      <c r="G7" s="13">
        <v>11488</v>
      </c>
      <c r="H7" s="13">
        <v>15573</v>
      </c>
      <c r="I7" s="13">
        <v>7984</v>
      </c>
      <c r="J7" s="13">
        <v>13661</v>
      </c>
      <c r="K7" s="13">
        <v>7770</v>
      </c>
      <c r="L7" s="13">
        <v>4232</v>
      </c>
      <c r="M7" s="40">
        <v>11647</v>
      </c>
      <c r="N7" s="13">
        <f>B7+F7+G7+H7+I7+J7+K7+L7+M7</f>
        <v>164641</v>
      </c>
      <c r="O7" s="13">
        <f>SUM(B7:M7)</f>
        <v>183790</v>
      </c>
    </row>
    <row r="8" spans="1:15" s="58" customFormat="1" ht="20.100000000000001" customHeight="1" x14ac:dyDescent="0.25">
      <c r="A8" s="30" t="s">
        <v>6</v>
      </c>
      <c r="B8" s="76">
        <f t="shared" ref="B8:O8" si="0">B7/B6</f>
        <v>0.14730744735698184</v>
      </c>
      <c r="C8" s="77">
        <f t="shared" si="0"/>
        <v>0.18696795471765387</v>
      </c>
      <c r="D8" s="77">
        <f t="shared" si="0"/>
        <v>0.1334733053389322</v>
      </c>
      <c r="E8" s="77">
        <f t="shared" si="0"/>
        <v>1.5223880597014926E-2</v>
      </c>
      <c r="F8" s="77">
        <f t="shared" si="0"/>
        <v>0.19821042321348406</v>
      </c>
      <c r="G8" s="77">
        <f t="shared" si="0"/>
        <v>0.13098903103692047</v>
      </c>
      <c r="H8" s="77">
        <f t="shared" si="0"/>
        <v>0.12374845046247736</v>
      </c>
      <c r="I8" s="77">
        <f t="shared" si="0"/>
        <v>0.12200861884531923</v>
      </c>
      <c r="J8" s="77">
        <f t="shared" si="0"/>
        <v>0.11161312461191542</v>
      </c>
      <c r="K8" s="77">
        <f t="shared" si="0"/>
        <v>0.16460120749920559</v>
      </c>
      <c r="L8" s="77">
        <f t="shared" si="0"/>
        <v>0.16334092400324213</v>
      </c>
      <c r="M8" s="78">
        <f t="shared" si="0"/>
        <v>0.11457943925233645</v>
      </c>
      <c r="N8" s="77">
        <f t="shared" si="0"/>
        <v>0.14086797899656131</v>
      </c>
      <c r="O8" s="77">
        <f t="shared" si="0"/>
        <v>0.13549038688369899</v>
      </c>
    </row>
    <row r="9" spans="1:15" s="58" customFormat="1" ht="20.100000000000001" customHeight="1" x14ac:dyDescent="0.25">
      <c r="A9" s="30" t="s">
        <v>7</v>
      </c>
      <c r="B9" s="10">
        <v>416038</v>
      </c>
      <c r="C9" s="11">
        <v>63746</v>
      </c>
      <c r="D9" s="11">
        <v>34282</v>
      </c>
      <c r="E9" s="11">
        <v>76297</v>
      </c>
      <c r="F9" s="11">
        <v>81786</v>
      </c>
      <c r="G9" s="11">
        <v>74236</v>
      </c>
      <c r="H9" s="11">
        <v>103763</v>
      </c>
      <c r="I9" s="11">
        <v>54455</v>
      </c>
      <c r="J9" s="11">
        <v>106089</v>
      </c>
      <c r="K9" s="11">
        <v>39722</v>
      </c>
      <c r="L9" s="11">
        <v>21488</v>
      </c>
      <c r="M9" s="39">
        <v>84062</v>
      </c>
      <c r="N9" s="11">
        <f>B9+F9+G9+H9+I9+J9+K9+L9+M9</f>
        <v>981639</v>
      </c>
      <c r="O9" s="11">
        <f>SUM(B9:M9)</f>
        <v>1155964</v>
      </c>
    </row>
    <row r="10" spans="1:15" s="69" customFormat="1" ht="20.100000000000001" customHeight="1" x14ac:dyDescent="0.25">
      <c r="A10" s="30" t="s">
        <v>57</v>
      </c>
      <c r="B10" s="10">
        <v>78528</v>
      </c>
      <c r="C10" s="11">
        <v>3547</v>
      </c>
      <c r="D10" s="11">
        <v>5725</v>
      </c>
      <c r="E10" s="11">
        <v>4108</v>
      </c>
      <c r="F10" s="11">
        <v>16704</v>
      </c>
      <c r="G10" s="11">
        <v>14001</v>
      </c>
      <c r="H10" s="11">
        <v>22575</v>
      </c>
      <c r="I10" s="11">
        <v>11217</v>
      </c>
      <c r="J10" s="11">
        <v>16309</v>
      </c>
      <c r="K10" s="11">
        <v>7731</v>
      </c>
      <c r="L10" s="11">
        <v>4415</v>
      </c>
      <c r="M10" s="39">
        <v>17601</v>
      </c>
      <c r="N10" s="11">
        <f>B10+F10+G10+H10+I10+J10+K10+L10+M10</f>
        <v>189081</v>
      </c>
      <c r="O10" s="11">
        <f>SUM(B10:M10)</f>
        <v>202461</v>
      </c>
    </row>
    <row r="11" spans="1:15" s="58" customFormat="1" ht="20.100000000000001" customHeight="1" x14ac:dyDescent="0.25">
      <c r="A11" s="30" t="s">
        <v>58</v>
      </c>
      <c r="B11" s="10">
        <v>745</v>
      </c>
      <c r="C11" s="11">
        <v>106</v>
      </c>
      <c r="D11" s="11">
        <v>59</v>
      </c>
      <c r="E11" s="11">
        <v>175</v>
      </c>
      <c r="F11" s="11">
        <v>147</v>
      </c>
      <c r="G11" s="11">
        <v>144</v>
      </c>
      <c r="H11" s="11">
        <v>206</v>
      </c>
      <c r="I11" s="11">
        <v>134</v>
      </c>
      <c r="J11" s="11">
        <v>243</v>
      </c>
      <c r="K11" s="11">
        <v>88</v>
      </c>
      <c r="L11" s="11">
        <v>72</v>
      </c>
      <c r="M11" s="39">
        <v>194</v>
      </c>
      <c r="N11" s="11">
        <f>B11+F11+G11+H11+I11+J11+K11+L11+M11</f>
        <v>1973</v>
      </c>
      <c r="O11" s="11">
        <f>SUM(B11:M11)</f>
        <v>2313</v>
      </c>
    </row>
    <row r="12" spans="1:15" s="58" customFormat="1" ht="20.100000000000001" customHeight="1" x14ac:dyDescent="0.25">
      <c r="A12" s="30" t="s">
        <v>9</v>
      </c>
      <c r="B12" s="10">
        <v>77689</v>
      </c>
      <c r="C12" s="11">
        <v>3514</v>
      </c>
      <c r="D12" s="11">
        <v>5653</v>
      </c>
      <c r="E12" s="11">
        <v>4083</v>
      </c>
      <c r="F12" s="11">
        <v>16477</v>
      </c>
      <c r="G12" s="11">
        <v>13820</v>
      </c>
      <c r="H12" s="11">
        <v>22290</v>
      </c>
      <c r="I12" s="11">
        <v>11115</v>
      </c>
      <c r="J12" s="11">
        <v>16051</v>
      </c>
      <c r="K12" s="11">
        <v>7663</v>
      </c>
      <c r="L12" s="11">
        <v>4363</v>
      </c>
      <c r="M12" s="39">
        <v>17397</v>
      </c>
      <c r="N12" s="11">
        <f>B12+F12+G12+H12+I12+J12+K12+L12+M12</f>
        <v>186865</v>
      </c>
      <c r="O12" s="11">
        <f>SUM(B12:M12)</f>
        <v>200115</v>
      </c>
    </row>
    <row r="13" spans="1:15" s="58" customFormat="1" ht="20.100000000000001" customHeight="1" x14ac:dyDescent="0.25">
      <c r="A13" s="30" t="s">
        <v>10</v>
      </c>
      <c r="B13" s="10">
        <v>878</v>
      </c>
      <c r="C13" s="11">
        <v>51</v>
      </c>
      <c r="D13" s="11">
        <v>73</v>
      </c>
      <c r="E13" s="11">
        <v>20</v>
      </c>
      <c r="F13" s="11">
        <v>229</v>
      </c>
      <c r="G13" s="11">
        <v>165</v>
      </c>
      <c r="H13" s="11">
        <v>262</v>
      </c>
      <c r="I13" s="11">
        <v>121</v>
      </c>
      <c r="J13" s="11">
        <v>256</v>
      </c>
      <c r="K13" s="11">
        <v>85</v>
      </c>
      <c r="L13" s="11">
        <v>58</v>
      </c>
      <c r="M13" s="39">
        <v>191</v>
      </c>
      <c r="N13" s="11">
        <f>B13+F13+G13+H13+I13+J13+K13+L13+M13</f>
        <v>2245</v>
      </c>
      <c r="O13" s="11">
        <f>SUM(B13:M13)</f>
        <v>2389</v>
      </c>
    </row>
    <row r="14" spans="1:15" s="58" customFormat="1" ht="20.100000000000001" customHeight="1" x14ac:dyDescent="0.25">
      <c r="A14" s="32" t="s">
        <v>59</v>
      </c>
      <c r="B14" s="20">
        <f t="shared" ref="B14:O14" si="1">(B10+B12+B13)/2</f>
        <v>78547.5</v>
      </c>
      <c r="C14" s="21">
        <f t="shared" si="1"/>
        <v>3556</v>
      </c>
      <c r="D14" s="21">
        <f t="shared" si="1"/>
        <v>5725.5</v>
      </c>
      <c r="E14" s="21">
        <f t="shared" si="1"/>
        <v>4105.5</v>
      </c>
      <c r="F14" s="21">
        <f t="shared" si="1"/>
        <v>16705</v>
      </c>
      <c r="G14" s="21">
        <f t="shared" si="1"/>
        <v>13993</v>
      </c>
      <c r="H14" s="21">
        <f t="shared" si="1"/>
        <v>22563.5</v>
      </c>
      <c r="I14" s="21">
        <f t="shared" si="1"/>
        <v>11226.5</v>
      </c>
      <c r="J14" s="21">
        <f t="shared" si="1"/>
        <v>16308</v>
      </c>
      <c r="K14" s="21">
        <f t="shared" si="1"/>
        <v>7739.5</v>
      </c>
      <c r="L14" s="21">
        <f t="shared" si="1"/>
        <v>4418</v>
      </c>
      <c r="M14" s="43">
        <f t="shared" si="1"/>
        <v>17594.5</v>
      </c>
      <c r="N14" s="21">
        <f t="shared" si="1"/>
        <v>189095.5</v>
      </c>
      <c r="O14" s="21">
        <f t="shared" si="1"/>
        <v>202482.5</v>
      </c>
    </row>
    <row r="15" spans="1:15" s="58" customFormat="1" ht="20.100000000000001" customHeight="1" x14ac:dyDescent="0.25">
      <c r="A15" s="32" t="s">
        <v>64</v>
      </c>
      <c r="B15" s="10">
        <v>987</v>
      </c>
      <c r="C15" s="11">
        <v>84</v>
      </c>
      <c r="D15" s="11">
        <v>21</v>
      </c>
      <c r="E15" s="11">
        <v>36</v>
      </c>
      <c r="F15" s="11">
        <v>53</v>
      </c>
      <c r="G15" s="11">
        <v>52</v>
      </c>
      <c r="H15" s="11">
        <v>107</v>
      </c>
      <c r="I15" s="11">
        <v>40</v>
      </c>
      <c r="J15" s="11">
        <v>59</v>
      </c>
      <c r="K15" s="11">
        <v>39</v>
      </c>
      <c r="L15" s="11">
        <v>23</v>
      </c>
      <c r="M15" s="39">
        <v>58</v>
      </c>
      <c r="N15" s="11">
        <f>B15+F15+G15+H15+I15+J15+K15+L15+M15</f>
        <v>1418</v>
      </c>
      <c r="O15" s="11">
        <f>SUM(B15:M15)</f>
        <v>1559</v>
      </c>
    </row>
    <row r="16" spans="1:15" s="58" customFormat="1" ht="20.100000000000001" customHeight="1" x14ac:dyDescent="0.25">
      <c r="A16" s="32" t="s">
        <v>14</v>
      </c>
      <c r="B16" s="10">
        <v>317457</v>
      </c>
      <c r="C16" s="11">
        <v>1066</v>
      </c>
      <c r="D16" s="11">
        <v>2027</v>
      </c>
      <c r="E16" s="11">
        <v>1511</v>
      </c>
      <c r="F16" s="11">
        <v>33453</v>
      </c>
      <c r="G16" s="11">
        <v>29091</v>
      </c>
      <c r="H16" s="11">
        <v>67289</v>
      </c>
      <c r="I16" s="11">
        <v>32197</v>
      </c>
      <c r="J16" s="11">
        <v>25664</v>
      </c>
      <c r="K16" s="11">
        <v>28262</v>
      </c>
      <c r="L16" s="11">
        <v>13487</v>
      </c>
      <c r="M16" s="39">
        <v>38245</v>
      </c>
      <c r="N16" s="11">
        <f>B16+F16+G16+H16+I16+J16+K16+L16+M16</f>
        <v>585145</v>
      </c>
      <c r="O16" s="11">
        <f>SUM(B16:M16)</f>
        <v>589749</v>
      </c>
    </row>
    <row r="17" spans="1:15" s="58" customFormat="1" ht="20.100000000000001" customHeight="1" x14ac:dyDescent="0.25">
      <c r="A17" s="32" t="s">
        <v>44</v>
      </c>
      <c r="B17" s="10">
        <v>916460</v>
      </c>
      <c r="C17" s="11">
        <v>1740</v>
      </c>
      <c r="D17" s="11">
        <v>2904</v>
      </c>
      <c r="E17" s="11">
        <v>12095</v>
      </c>
      <c r="F17" s="11">
        <v>107253</v>
      </c>
      <c r="G17" s="11">
        <v>101556</v>
      </c>
      <c r="H17" s="11">
        <v>123840</v>
      </c>
      <c r="I17" s="11">
        <v>81537</v>
      </c>
      <c r="J17" s="11">
        <v>86628</v>
      </c>
      <c r="K17" s="11">
        <v>73807</v>
      </c>
      <c r="L17" s="11">
        <v>28715</v>
      </c>
      <c r="M17" s="39">
        <v>82364</v>
      </c>
      <c r="N17" s="11">
        <f>B17+F17+G17+H17+I17+J17+K17+L17+M17</f>
        <v>1602160</v>
      </c>
      <c r="O17" s="11">
        <f>SUM(B17:M17)</f>
        <v>1618899</v>
      </c>
    </row>
    <row r="18" spans="1:15" s="58" customFormat="1" ht="20.100000000000001" customHeight="1" x14ac:dyDescent="0.25">
      <c r="A18" s="30" t="s">
        <v>60</v>
      </c>
      <c r="B18" s="79">
        <v>4971.88</v>
      </c>
      <c r="C18" s="80">
        <v>273.58999999999997</v>
      </c>
      <c r="D18" s="80">
        <v>187.31</v>
      </c>
      <c r="E18" s="80">
        <v>312.68</v>
      </c>
      <c r="F18" s="80">
        <v>495.87</v>
      </c>
      <c r="G18" s="80">
        <v>425.53</v>
      </c>
      <c r="H18" s="80">
        <v>684.1</v>
      </c>
      <c r="I18" s="80">
        <v>347.41</v>
      </c>
      <c r="J18" s="80">
        <v>554</v>
      </c>
      <c r="K18" s="80">
        <v>279.94</v>
      </c>
      <c r="L18" s="80">
        <v>146.66</v>
      </c>
      <c r="M18" s="81">
        <v>378.4</v>
      </c>
      <c r="N18" s="80">
        <f>B18+F18+G18+H18+I18+J18+K18+L18+M18</f>
        <v>8283.7899999999991</v>
      </c>
      <c r="O18" s="80">
        <f>SUM(B18:M18)</f>
        <v>9057.3700000000008</v>
      </c>
    </row>
    <row r="19" spans="1:15" s="58" customFormat="1" ht="20.100000000000001" customHeight="1" x14ac:dyDescent="0.25">
      <c r="A19" s="32" t="s">
        <v>17</v>
      </c>
      <c r="B19" s="79">
        <f>B9/365</f>
        <v>1139.8301369863013</v>
      </c>
      <c r="C19" s="80">
        <f t="shared" ref="C19:O19" si="2">C9/365</f>
        <v>174.64657534246575</v>
      </c>
      <c r="D19" s="80">
        <f t="shared" si="2"/>
        <v>93.92328767123287</v>
      </c>
      <c r="E19" s="80">
        <f t="shared" si="2"/>
        <v>209.03287671232877</v>
      </c>
      <c r="F19" s="80">
        <f t="shared" si="2"/>
        <v>224.07123287671232</v>
      </c>
      <c r="G19" s="80">
        <f t="shared" si="2"/>
        <v>203.38630136986302</v>
      </c>
      <c r="H19" s="80">
        <f t="shared" si="2"/>
        <v>284.2821917808219</v>
      </c>
      <c r="I19" s="80">
        <f t="shared" si="2"/>
        <v>149.1917808219178</v>
      </c>
      <c r="J19" s="80">
        <f t="shared" si="2"/>
        <v>290.65479452054797</v>
      </c>
      <c r="K19" s="80">
        <f t="shared" si="2"/>
        <v>108.82739726027397</v>
      </c>
      <c r="L19" s="80">
        <f t="shared" si="2"/>
        <v>58.871232876712327</v>
      </c>
      <c r="M19" s="81">
        <f t="shared" si="2"/>
        <v>230.30684931506849</v>
      </c>
      <c r="N19" s="80">
        <f t="shared" si="2"/>
        <v>2689.4219178082194</v>
      </c>
      <c r="O19" s="80">
        <f t="shared" si="2"/>
        <v>3167.0246575342467</v>
      </c>
    </row>
    <row r="20" spans="1:15" s="58" customFormat="1" ht="20.100000000000001" customHeight="1" x14ac:dyDescent="0.25">
      <c r="A20" s="32" t="s">
        <v>205</v>
      </c>
      <c r="B20" s="79">
        <f t="shared" ref="B20:O20" si="3">B9*100/(B5*365)</f>
        <v>77.015549796371715</v>
      </c>
      <c r="C20" s="80">
        <f t="shared" si="3"/>
        <v>87.323287671232876</v>
      </c>
      <c r="D20" s="80">
        <f t="shared" si="3"/>
        <v>75.138630136986308</v>
      </c>
      <c r="E20" s="80">
        <f t="shared" si="3"/>
        <v>86.735633490592846</v>
      </c>
      <c r="F20" s="80">
        <f t="shared" si="3"/>
        <v>83.921810066184392</v>
      </c>
      <c r="G20" s="80">
        <f t="shared" si="3"/>
        <v>87.666509211147854</v>
      </c>
      <c r="H20" s="80">
        <f t="shared" si="3"/>
        <v>77.885531994745733</v>
      </c>
      <c r="I20" s="80">
        <f t="shared" si="3"/>
        <v>75.731868437521726</v>
      </c>
      <c r="J20" s="80">
        <f t="shared" si="3"/>
        <v>81.64460520240111</v>
      </c>
      <c r="K20" s="80">
        <f t="shared" si="3"/>
        <v>70.667141078099988</v>
      </c>
      <c r="L20" s="80">
        <f t="shared" si="3"/>
        <v>57.156536773507113</v>
      </c>
      <c r="M20" s="81">
        <f t="shared" si="3"/>
        <v>71.082360899712498</v>
      </c>
      <c r="N20" s="80">
        <f t="shared" si="3"/>
        <v>77.326679637959145</v>
      </c>
      <c r="O20" s="80">
        <f t="shared" si="3"/>
        <v>78.31416067097544</v>
      </c>
    </row>
    <row r="21" spans="1:15" s="58" customFormat="1" ht="20.100000000000001" customHeight="1" x14ac:dyDescent="0.25">
      <c r="A21" s="32" t="s">
        <v>19</v>
      </c>
      <c r="B21" s="79">
        <f t="shared" ref="B21:O21" si="4">B9/B14</f>
        <v>5.2966421592030297</v>
      </c>
      <c r="C21" s="80">
        <f t="shared" si="4"/>
        <v>17.926321709786276</v>
      </c>
      <c r="D21" s="80">
        <f t="shared" si="4"/>
        <v>5.9875993363025062</v>
      </c>
      <c r="E21" s="80">
        <f t="shared" si="4"/>
        <v>18.584094507368164</v>
      </c>
      <c r="F21" s="80">
        <f t="shared" si="4"/>
        <v>4.895899431307992</v>
      </c>
      <c r="G21" s="80">
        <f t="shared" si="4"/>
        <v>5.3052240405917246</v>
      </c>
      <c r="H21" s="80">
        <f t="shared" si="4"/>
        <v>4.5987103064684112</v>
      </c>
      <c r="I21" s="80">
        <f t="shared" si="4"/>
        <v>4.850576760343829</v>
      </c>
      <c r="J21" s="80">
        <f t="shared" si="4"/>
        <v>6.5053348050036792</v>
      </c>
      <c r="K21" s="80">
        <f t="shared" si="4"/>
        <v>5.1323728923057041</v>
      </c>
      <c r="L21" s="80">
        <f t="shared" si="4"/>
        <v>4.8637392485287458</v>
      </c>
      <c r="M21" s="81">
        <f t="shared" si="4"/>
        <v>4.7777430447014693</v>
      </c>
      <c r="N21" s="80">
        <f t="shared" si="4"/>
        <v>5.1912340589807799</v>
      </c>
      <c r="O21" s="80">
        <f t="shared" si="4"/>
        <v>5.7089575642339465</v>
      </c>
    </row>
    <row r="22" spans="1:15" s="58" customFormat="1" ht="20.100000000000001" customHeight="1" x14ac:dyDescent="0.25">
      <c r="A22" s="32" t="s">
        <v>206</v>
      </c>
      <c r="B22" s="10">
        <v>4351663983</v>
      </c>
      <c r="C22" s="11">
        <v>224640186</v>
      </c>
      <c r="D22" s="11">
        <v>196707341</v>
      </c>
      <c r="E22" s="11">
        <v>273705205</v>
      </c>
      <c r="F22" s="11">
        <v>493672276</v>
      </c>
      <c r="G22" s="11">
        <v>367825327</v>
      </c>
      <c r="H22" s="11">
        <v>652153974</v>
      </c>
      <c r="I22" s="11">
        <v>325631229</v>
      </c>
      <c r="J22" s="11">
        <v>458524517</v>
      </c>
      <c r="K22" s="11">
        <v>268865975</v>
      </c>
      <c r="L22" s="11">
        <v>140059159</v>
      </c>
      <c r="M22" s="39">
        <v>396063117</v>
      </c>
      <c r="N22" s="11">
        <f>SUM(B22,F22:M22)</f>
        <v>7454459557</v>
      </c>
      <c r="O22" s="11">
        <f>SUM(B22:M22)</f>
        <v>8149512289</v>
      </c>
    </row>
    <row r="23" spans="1:15" s="58" customFormat="1" ht="20.100000000000001" customHeight="1" x14ac:dyDescent="0.25">
      <c r="A23" s="32" t="s">
        <v>207</v>
      </c>
      <c r="B23" s="22">
        <f t="shared" ref="B23:O23" si="5">B22/B4</f>
        <v>2785956.4551856592</v>
      </c>
      <c r="C23" s="23">
        <f t="shared" si="5"/>
        <v>1123200.93</v>
      </c>
      <c r="D23" s="23">
        <f t="shared" si="5"/>
        <v>1513133.3923076922</v>
      </c>
      <c r="E23" s="23">
        <f t="shared" si="5"/>
        <v>995291.65454545454</v>
      </c>
      <c r="F23" s="23">
        <f t="shared" si="5"/>
        <v>1788667.6666666667</v>
      </c>
      <c r="G23" s="23">
        <f t="shared" si="5"/>
        <v>1539018.1046025106</v>
      </c>
      <c r="H23" s="23">
        <f t="shared" si="5"/>
        <v>1806520.7036011079</v>
      </c>
      <c r="I23" s="23">
        <f t="shared" si="5"/>
        <v>1652950.4010152284</v>
      </c>
      <c r="J23" s="23">
        <f t="shared" si="5"/>
        <v>1270151.0166204986</v>
      </c>
      <c r="K23" s="23">
        <f t="shared" si="5"/>
        <v>1734619.1935483871</v>
      </c>
      <c r="L23" s="23">
        <f t="shared" si="5"/>
        <v>1333896.7523809525</v>
      </c>
      <c r="M23" s="44">
        <f t="shared" si="5"/>
        <v>1222417.0277777778</v>
      </c>
      <c r="N23" s="23">
        <f t="shared" si="5"/>
        <v>2082251.272905028</v>
      </c>
      <c r="O23" s="23">
        <f t="shared" si="5"/>
        <v>1947314.7643966547</v>
      </c>
    </row>
    <row r="24" spans="1:15" s="58" customFormat="1" ht="20.100000000000001" customHeight="1" x14ac:dyDescent="0.25">
      <c r="A24" s="32" t="s">
        <v>208</v>
      </c>
      <c r="B24" s="22">
        <f t="shared" ref="B24:O24" si="6">B22/B5</f>
        <v>2940313.5020270268</v>
      </c>
      <c r="C24" s="23">
        <f t="shared" si="6"/>
        <v>1123200.93</v>
      </c>
      <c r="D24" s="23">
        <f t="shared" si="6"/>
        <v>1573658.7279999999</v>
      </c>
      <c r="E24" s="23">
        <f t="shared" si="6"/>
        <v>1135706.2448132781</v>
      </c>
      <c r="F24" s="23">
        <f t="shared" si="6"/>
        <v>1848959.8352059925</v>
      </c>
      <c r="G24" s="23">
        <f t="shared" si="6"/>
        <v>1585453.9956896552</v>
      </c>
      <c r="H24" s="23">
        <f t="shared" si="6"/>
        <v>1786723.2164383561</v>
      </c>
      <c r="I24" s="23">
        <f t="shared" si="6"/>
        <v>1652950.4010152284</v>
      </c>
      <c r="J24" s="23">
        <f t="shared" si="6"/>
        <v>1287990.2162921347</v>
      </c>
      <c r="K24" s="23">
        <f t="shared" si="6"/>
        <v>1745882.9545454546</v>
      </c>
      <c r="L24" s="23">
        <f t="shared" si="6"/>
        <v>1359797.6601941749</v>
      </c>
      <c r="M24" s="44">
        <f t="shared" si="6"/>
        <v>1222417.0277777778</v>
      </c>
      <c r="N24" s="23">
        <f t="shared" si="6"/>
        <v>2143317.871477861</v>
      </c>
      <c r="O24" s="23">
        <f t="shared" si="6"/>
        <v>2015210.7539564788</v>
      </c>
    </row>
    <row r="25" spans="1:15" s="58" customFormat="1" ht="19.5" customHeight="1" x14ac:dyDescent="0.25">
      <c r="A25" s="32" t="s">
        <v>209</v>
      </c>
      <c r="B25" s="22">
        <f t="shared" ref="B25:O25" si="7">B22/B6</f>
        <v>8798.2612043954268</v>
      </c>
      <c r="C25" s="23">
        <f t="shared" si="7"/>
        <v>3337.3473280741632</v>
      </c>
      <c r="D25" s="23">
        <f t="shared" si="7"/>
        <v>4916.7001849630078</v>
      </c>
      <c r="E25" s="23">
        <f t="shared" si="7"/>
        <v>3404.293594527363</v>
      </c>
      <c r="F25" s="23">
        <f t="shared" si="7"/>
        <v>5036.8554462718848</v>
      </c>
      <c r="G25" s="23">
        <f t="shared" si="7"/>
        <v>4194.0357916581152</v>
      </c>
      <c r="H25" s="23">
        <f t="shared" si="7"/>
        <v>5182.2412987508342</v>
      </c>
      <c r="I25" s="23">
        <f t="shared" si="7"/>
        <v>4976.1794217427187</v>
      </c>
      <c r="J25" s="23">
        <f t="shared" si="7"/>
        <v>3746.2377610379426</v>
      </c>
      <c r="K25" s="23">
        <f t="shared" si="7"/>
        <v>5695.709670585743</v>
      </c>
      <c r="L25" s="23">
        <f t="shared" si="7"/>
        <v>5405.8110695125242</v>
      </c>
      <c r="M25" s="44">
        <f t="shared" si="7"/>
        <v>3896.3415346778161</v>
      </c>
      <c r="N25" s="23">
        <f t="shared" si="7"/>
        <v>6378.0871854895913</v>
      </c>
      <c r="O25" s="23">
        <f t="shared" si="7"/>
        <v>6007.8381465263037</v>
      </c>
    </row>
    <row r="26" spans="1:15" s="58" customFormat="1" ht="19.5" customHeight="1" x14ac:dyDescent="0.25">
      <c r="A26" s="32" t="s">
        <v>210</v>
      </c>
      <c r="B26" s="22">
        <f t="shared" ref="B26:O26" si="8">B22/B9</f>
        <v>10459.775268124546</v>
      </c>
      <c r="C26" s="23">
        <f t="shared" si="8"/>
        <v>3523.9887365481754</v>
      </c>
      <c r="D26" s="23">
        <f t="shared" si="8"/>
        <v>5737.9190537308205</v>
      </c>
      <c r="E26" s="23">
        <f t="shared" si="8"/>
        <v>3587.3652306119507</v>
      </c>
      <c r="F26" s="23">
        <f t="shared" si="8"/>
        <v>6036.1464798376246</v>
      </c>
      <c r="G26" s="23">
        <f t="shared" si="8"/>
        <v>4954.8106983134867</v>
      </c>
      <c r="H26" s="23">
        <f t="shared" si="8"/>
        <v>6285.0339138228464</v>
      </c>
      <c r="I26" s="23">
        <f t="shared" si="8"/>
        <v>5979.8224038196677</v>
      </c>
      <c r="J26" s="23">
        <f t="shared" si="8"/>
        <v>4322.074079310767</v>
      </c>
      <c r="K26" s="23">
        <f t="shared" si="8"/>
        <v>6768.6917828910928</v>
      </c>
      <c r="L26" s="23">
        <f t="shared" si="8"/>
        <v>6518.0174516008938</v>
      </c>
      <c r="M26" s="44">
        <f t="shared" si="8"/>
        <v>4711.5595274916132</v>
      </c>
      <c r="N26" s="23">
        <f t="shared" si="8"/>
        <v>7593.8909894574281</v>
      </c>
      <c r="O26" s="23">
        <f t="shared" si="8"/>
        <v>7049.970664311345</v>
      </c>
    </row>
    <row r="27" spans="1:15" s="58" customFormat="1" ht="19.5" customHeight="1" x14ac:dyDescent="0.25">
      <c r="A27" s="32" t="s">
        <v>211</v>
      </c>
      <c r="B27" s="10">
        <f>209387649*13.7603</f>
        <v>2881236866.5347004</v>
      </c>
      <c r="C27" s="11">
        <f>11173124*13.7603</f>
        <v>153745538.17720002</v>
      </c>
      <c r="D27" s="11">
        <f>8360411*13.7603</f>
        <v>115041763.4833</v>
      </c>
      <c r="E27" s="11">
        <f>13732121*13.7603</f>
        <v>188958104.59630001</v>
      </c>
      <c r="F27" s="11">
        <v>288843064</v>
      </c>
      <c r="G27" s="11">
        <v>238904805</v>
      </c>
      <c r="H27" s="11">
        <v>401599511</v>
      </c>
      <c r="I27" s="11">
        <v>202939019</v>
      </c>
      <c r="J27" s="11">
        <v>304408135</v>
      </c>
      <c r="K27" s="11">
        <v>168633060</v>
      </c>
      <c r="L27" s="11">
        <f>6126629*13.7603</f>
        <v>84304253.028700009</v>
      </c>
      <c r="M27" s="39">
        <v>225618055</v>
      </c>
      <c r="N27" s="11">
        <f>B27+F27+G27+H27+I27+J27+K27+L27+M27</f>
        <v>4796486768.5634003</v>
      </c>
      <c r="O27" s="11">
        <f>SUM(B27:M27)</f>
        <v>5254232174.8202</v>
      </c>
    </row>
    <row r="28" spans="1:15" s="58" customFormat="1" ht="19.5" customHeight="1" x14ac:dyDescent="0.25">
      <c r="A28" s="73" t="s">
        <v>212</v>
      </c>
      <c r="B28" s="89">
        <f t="shared" ref="B28:O28" si="9">B27/B18</f>
        <v>579506.51796396938</v>
      </c>
      <c r="C28" s="90">
        <f t="shared" si="9"/>
        <v>561955.98588106304</v>
      </c>
      <c r="D28" s="90">
        <f t="shared" si="9"/>
        <v>614178.43939618813</v>
      </c>
      <c r="E28" s="90">
        <f t="shared" si="9"/>
        <v>604317.84762792627</v>
      </c>
      <c r="F28" s="90">
        <f t="shared" si="9"/>
        <v>582497.55782765639</v>
      </c>
      <c r="G28" s="90">
        <f t="shared" si="9"/>
        <v>561428.8181796819</v>
      </c>
      <c r="H28" s="90">
        <f t="shared" si="9"/>
        <v>587047.96228621539</v>
      </c>
      <c r="I28" s="90">
        <f t="shared" si="9"/>
        <v>584148.46722892253</v>
      </c>
      <c r="J28" s="90">
        <f t="shared" si="9"/>
        <v>549473.16787003609</v>
      </c>
      <c r="K28" s="90">
        <f t="shared" si="9"/>
        <v>602390.01214545977</v>
      </c>
      <c r="L28" s="90">
        <f t="shared" si="9"/>
        <v>574827.85373448802</v>
      </c>
      <c r="M28" s="91">
        <f t="shared" si="9"/>
        <v>596242.21723044396</v>
      </c>
      <c r="N28" s="90">
        <f t="shared" si="9"/>
        <v>579020.80672776606</v>
      </c>
      <c r="O28" s="90">
        <f t="shared" si="9"/>
        <v>580105.72327510081</v>
      </c>
    </row>
    <row r="29" spans="1:15" ht="16.5" x14ac:dyDescent="0.25">
      <c r="A29" s="62"/>
      <c r="B29" s="63"/>
      <c r="C29" s="63"/>
      <c r="D29" s="63"/>
      <c r="E29" s="64"/>
      <c r="F29" s="64"/>
      <c r="G29" s="64"/>
      <c r="H29" s="64"/>
      <c r="I29" s="64"/>
      <c r="J29" s="64"/>
      <c r="K29" s="64"/>
      <c r="L29" s="64"/>
      <c r="M29" s="64"/>
      <c r="N29" s="65"/>
      <c r="O29" s="64"/>
    </row>
    <row r="30" spans="1:15" s="45" customFormat="1" ht="12.75" x14ac:dyDescent="0.2">
      <c r="A30" s="104" t="s">
        <v>192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</row>
    <row r="31" spans="1:15" s="45" customFormat="1" x14ac:dyDescent="0.2">
      <c r="A31" s="4" t="s">
        <v>196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</row>
    <row r="32" spans="1:15" s="45" customFormat="1" x14ac:dyDescent="0.2">
      <c r="A32" s="61"/>
      <c r="B32" s="61"/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</row>
  </sheetData>
  <mergeCells count="2">
    <mergeCell ref="A1:O1"/>
    <mergeCell ref="A30:O30"/>
  </mergeCells>
  <phoneticPr fontId="0" type="noConversion"/>
  <printOptions horizontalCentered="1" verticalCentered="1" gridLines="1"/>
  <pageMargins left="0.19685039370078741" right="0.19" top="0.59055118110236227" bottom="0.6692913385826772" header="0.35433070866141736" footer="0.39370078740157483"/>
  <pageSetup paperSize="9" scale="75" orientation="landscape" horizontalDpi="1200" r:id="rId1"/>
  <headerFooter alignWithMargins="0">
    <oddFooter>&amp;L&amp;9&amp;F&amp;C&amp;9Abteilung Krankenanstalten&amp;R&amp;9&amp;D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31"/>
  <sheetViews>
    <sheetView showGridLines="0" workbookViewId="0">
      <selection sqref="A1:O1"/>
    </sheetView>
  </sheetViews>
  <sheetFormatPr baseColWidth="10" defaultRowHeight="15" x14ac:dyDescent="0.25"/>
  <cols>
    <col min="1" max="1" width="23.7109375" style="61" customWidth="1"/>
    <col min="2" max="15" width="11.28515625" style="61" customWidth="1"/>
    <col min="16" max="16" width="14.28515625" customWidth="1"/>
  </cols>
  <sheetData>
    <row r="1" spans="1:15" s="68" customFormat="1" ht="19.5" customHeight="1" x14ac:dyDescent="0.2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s="58" customFormat="1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/>
      <c r="O2" s="49"/>
    </row>
    <row r="3" spans="1:15" s="70" customFormat="1" ht="22.5" customHeight="1" x14ac:dyDescent="0.25">
      <c r="A3" s="75"/>
      <c r="B3" s="74" t="s">
        <v>203</v>
      </c>
      <c r="C3" s="53" t="s">
        <v>82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84</v>
      </c>
      <c r="J3" s="53" t="s">
        <v>51</v>
      </c>
      <c r="K3" s="53" t="s">
        <v>52</v>
      </c>
      <c r="L3" s="53" t="s">
        <v>85</v>
      </c>
      <c r="M3" s="88" t="s">
        <v>1</v>
      </c>
      <c r="N3" s="53" t="s">
        <v>86</v>
      </c>
      <c r="O3" s="53" t="s">
        <v>87</v>
      </c>
    </row>
    <row r="4" spans="1:15" s="69" customFormat="1" ht="19.5" customHeight="1" x14ac:dyDescent="0.25">
      <c r="A4" s="28" t="s">
        <v>55</v>
      </c>
      <c r="B4" s="8">
        <v>1553</v>
      </c>
      <c r="C4" s="9">
        <v>200</v>
      </c>
      <c r="D4" s="9">
        <v>175</v>
      </c>
      <c r="E4" s="9">
        <v>278</v>
      </c>
      <c r="F4" s="9">
        <v>276</v>
      </c>
      <c r="G4" s="9">
        <v>232</v>
      </c>
      <c r="H4" s="9">
        <v>361</v>
      </c>
      <c r="I4" s="9">
        <v>197</v>
      </c>
      <c r="J4" s="9">
        <v>361</v>
      </c>
      <c r="K4" s="9">
        <v>155</v>
      </c>
      <c r="L4" s="9">
        <v>105</v>
      </c>
      <c r="M4" s="38">
        <v>324</v>
      </c>
      <c r="N4" s="9">
        <f>B4+F4+G4+H4+I4+J4+K4+L4+M4</f>
        <v>3564</v>
      </c>
      <c r="O4" s="9">
        <f>SUM(B4:M4)</f>
        <v>4217</v>
      </c>
    </row>
    <row r="5" spans="1:15" s="69" customFormat="1" ht="20.100000000000001" customHeight="1" x14ac:dyDescent="0.25">
      <c r="A5" s="30" t="s">
        <v>56</v>
      </c>
      <c r="B5" s="10">
        <v>1463</v>
      </c>
      <c r="C5" s="11">
        <v>191</v>
      </c>
      <c r="D5" s="11">
        <v>132</v>
      </c>
      <c r="E5" s="11">
        <v>261</v>
      </c>
      <c r="F5" s="11">
        <v>266</v>
      </c>
      <c r="G5" s="11">
        <v>231</v>
      </c>
      <c r="H5" s="11">
        <v>361</v>
      </c>
      <c r="I5" s="11">
        <v>197</v>
      </c>
      <c r="J5" s="11">
        <v>356</v>
      </c>
      <c r="K5" s="11">
        <v>154</v>
      </c>
      <c r="L5" s="11">
        <v>90</v>
      </c>
      <c r="M5" s="39">
        <v>324</v>
      </c>
      <c r="N5" s="11">
        <f>B5+F5+G5+H5+I5+J5+K5+L5+M5</f>
        <v>3442</v>
      </c>
      <c r="O5" s="11">
        <f>SUM(B5:M5)</f>
        <v>4026</v>
      </c>
    </row>
    <row r="6" spans="1:15" s="58" customFormat="1" ht="20.100000000000001" customHeight="1" x14ac:dyDescent="0.25">
      <c r="A6" s="30" t="s">
        <v>4</v>
      </c>
      <c r="B6" s="10">
        <v>493957</v>
      </c>
      <c r="C6" s="11">
        <v>62841</v>
      </c>
      <c r="D6" s="11">
        <v>44306</v>
      </c>
      <c r="E6" s="11">
        <v>84412</v>
      </c>
      <c r="F6" s="11">
        <v>95947</v>
      </c>
      <c r="G6" s="11">
        <v>79660</v>
      </c>
      <c r="H6" s="11">
        <v>123106</v>
      </c>
      <c r="I6" s="11">
        <v>66156</v>
      </c>
      <c r="J6" s="11">
        <v>123696</v>
      </c>
      <c r="K6" s="11">
        <v>45849</v>
      </c>
      <c r="L6" s="11">
        <v>26651</v>
      </c>
      <c r="M6" s="39">
        <v>101976</v>
      </c>
      <c r="N6" s="11">
        <f>B6+F6+G6+H6+I6+J6+K6+L6+M6</f>
        <v>1156998</v>
      </c>
      <c r="O6" s="11">
        <f>SUM(B6:M6)</f>
        <v>1348557</v>
      </c>
    </row>
    <row r="7" spans="1:15" s="58" customFormat="1" ht="20.100000000000001" customHeight="1" x14ac:dyDescent="0.25">
      <c r="A7" s="31" t="s">
        <v>5</v>
      </c>
      <c r="B7" s="12">
        <v>73591</v>
      </c>
      <c r="C7" s="13">
        <v>12705</v>
      </c>
      <c r="D7" s="13">
        <v>5884</v>
      </c>
      <c r="E7" s="13">
        <v>773</v>
      </c>
      <c r="F7" s="13">
        <v>19559</v>
      </c>
      <c r="G7" s="13">
        <v>11244</v>
      </c>
      <c r="H7" s="13">
        <v>13632</v>
      </c>
      <c r="I7" s="13">
        <v>8784</v>
      </c>
      <c r="J7" s="13">
        <v>15077</v>
      </c>
      <c r="K7" s="13">
        <v>7139</v>
      </c>
      <c r="L7" s="13">
        <v>4569</v>
      </c>
      <c r="M7" s="40">
        <v>10448</v>
      </c>
      <c r="N7" s="13">
        <f>B7+F7+G7+H7+I7+J7+K7+L7+M7</f>
        <v>164043</v>
      </c>
      <c r="O7" s="13">
        <f>SUM(B7:M7)</f>
        <v>183405</v>
      </c>
    </row>
    <row r="8" spans="1:15" s="58" customFormat="1" ht="20.100000000000001" customHeight="1" x14ac:dyDescent="0.25">
      <c r="A8" s="30" t="s">
        <v>6</v>
      </c>
      <c r="B8" s="76">
        <f t="shared" ref="B8:O8" si="0">B7/B6</f>
        <v>0.14898260374890931</v>
      </c>
      <c r="C8" s="77">
        <f t="shared" si="0"/>
        <v>0.20217692270969589</v>
      </c>
      <c r="D8" s="77">
        <f t="shared" si="0"/>
        <v>0.13280368347402158</v>
      </c>
      <c r="E8" s="77">
        <f t="shared" si="0"/>
        <v>9.1574657631616364E-3</v>
      </c>
      <c r="F8" s="77">
        <f t="shared" si="0"/>
        <v>0.20385212669494618</v>
      </c>
      <c r="G8" s="77">
        <f t="shared" si="0"/>
        <v>0.1411498870198343</v>
      </c>
      <c r="H8" s="77">
        <f t="shared" si="0"/>
        <v>0.11073383913050541</v>
      </c>
      <c r="I8" s="77">
        <f t="shared" si="0"/>
        <v>0.13277707237438782</v>
      </c>
      <c r="J8" s="77">
        <f t="shared" si="0"/>
        <v>0.12188753072047601</v>
      </c>
      <c r="K8" s="77">
        <f t="shared" si="0"/>
        <v>0.1557067765927283</v>
      </c>
      <c r="L8" s="77">
        <f t="shared" si="0"/>
        <v>0.17143821995422309</v>
      </c>
      <c r="M8" s="78">
        <f t="shared" si="0"/>
        <v>0.1024554797207186</v>
      </c>
      <c r="N8" s="77">
        <f t="shared" si="0"/>
        <v>0.14178330472481371</v>
      </c>
      <c r="O8" s="77">
        <f t="shared" si="0"/>
        <v>0.13600092543363018</v>
      </c>
    </row>
    <row r="9" spans="1:15" s="58" customFormat="1" ht="20.100000000000001" customHeight="1" x14ac:dyDescent="0.25">
      <c r="A9" s="30" t="s">
        <v>7</v>
      </c>
      <c r="B9" s="10">
        <v>417732</v>
      </c>
      <c r="C9" s="11">
        <v>59204</v>
      </c>
      <c r="D9" s="11">
        <v>38254</v>
      </c>
      <c r="E9" s="11">
        <v>79688</v>
      </c>
      <c r="F9" s="11">
        <v>80534</v>
      </c>
      <c r="G9" s="11">
        <v>67989</v>
      </c>
      <c r="H9" s="11">
        <v>101702</v>
      </c>
      <c r="I9" s="11">
        <v>55321</v>
      </c>
      <c r="J9" s="11">
        <v>108120</v>
      </c>
      <c r="K9" s="11">
        <v>38624</v>
      </c>
      <c r="L9" s="11">
        <v>22490</v>
      </c>
      <c r="M9" s="39">
        <v>85170</v>
      </c>
      <c r="N9" s="11">
        <f>B9+F9+G9+H9+I9+J9+K9+L9+M9</f>
        <v>977682</v>
      </c>
      <c r="O9" s="11">
        <f>SUM(B9:M9)</f>
        <v>1154828</v>
      </c>
    </row>
    <row r="10" spans="1:15" s="69" customFormat="1" ht="20.100000000000001" customHeight="1" x14ac:dyDescent="0.25">
      <c r="A10" s="30" t="s">
        <v>57</v>
      </c>
      <c r="B10" s="10">
        <v>76319</v>
      </c>
      <c r="C10" s="11">
        <v>3626</v>
      </c>
      <c r="D10" s="11">
        <v>6062</v>
      </c>
      <c r="E10" s="11">
        <v>4716</v>
      </c>
      <c r="F10" s="11">
        <v>15825</v>
      </c>
      <c r="G10" s="11">
        <v>12147</v>
      </c>
      <c r="H10" s="11">
        <v>21895</v>
      </c>
      <c r="I10" s="11">
        <v>11136</v>
      </c>
      <c r="J10" s="11">
        <v>15587</v>
      </c>
      <c r="K10" s="11">
        <v>7495</v>
      </c>
      <c r="L10" s="11">
        <v>4173</v>
      </c>
      <c r="M10" s="39">
        <v>16821</v>
      </c>
      <c r="N10" s="11">
        <f>B10+F10+G10+H10+I10+J10+K10+L10+M10</f>
        <v>181398</v>
      </c>
      <c r="O10" s="11">
        <f>SUM(B10:M10)</f>
        <v>195802</v>
      </c>
    </row>
    <row r="11" spans="1:15" s="58" customFormat="1" ht="20.100000000000001" customHeight="1" x14ac:dyDescent="0.25">
      <c r="A11" s="30" t="s">
        <v>9</v>
      </c>
      <c r="B11" s="10">
        <v>75325</v>
      </c>
      <c r="C11" s="11">
        <v>3593</v>
      </c>
      <c r="D11" s="11">
        <v>5972</v>
      </c>
      <c r="E11" s="11">
        <v>4703</v>
      </c>
      <c r="F11" s="11">
        <v>15587</v>
      </c>
      <c r="G11" s="11">
        <v>11959</v>
      </c>
      <c r="H11" s="11">
        <v>21620</v>
      </c>
      <c r="I11" s="11">
        <v>11004</v>
      </c>
      <c r="J11" s="11">
        <v>15320</v>
      </c>
      <c r="K11" s="11">
        <v>7391</v>
      </c>
      <c r="L11" s="11">
        <v>4088</v>
      </c>
      <c r="M11" s="39">
        <v>16608</v>
      </c>
      <c r="N11" s="11">
        <f>B11+F11+G11+H11+I11+J11+K11+L11+M11</f>
        <v>178902</v>
      </c>
      <c r="O11" s="11">
        <f>SUM(B11:M11)</f>
        <v>193170</v>
      </c>
    </row>
    <row r="12" spans="1:15" s="58" customFormat="1" ht="20.100000000000001" customHeight="1" x14ac:dyDescent="0.25">
      <c r="A12" s="30" t="s">
        <v>10</v>
      </c>
      <c r="B12" s="10">
        <v>900</v>
      </c>
      <c r="C12" s="11">
        <v>44</v>
      </c>
      <c r="D12" s="11">
        <v>80</v>
      </c>
      <c r="E12" s="11">
        <v>21</v>
      </c>
      <c r="F12" s="11">
        <v>226</v>
      </c>
      <c r="G12" s="11">
        <v>183</v>
      </c>
      <c r="H12" s="11">
        <v>250</v>
      </c>
      <c r="I12" s="11">
        <v>114</v>
      </c>
      <c r="J12" s="11">
        <v>256</v>
      </c>
      <c r="K12" s="11">
        <v>97</v>
      </c>
      <c r="L12" s="11">
        <v>73</v>
      </c>
      <c r="M12" s="39">
        <v>198</v>
      </c>
      <c r="N12" s="11">
        <f>B12+F12+G12+H12+I12+J12+K12+L12+M12</f>
        <v>2297</v>
      </c>
      <c r="O12" s="11">
        <f>SUM(B12:M12)</f>
        <v>2442</v>
      </c>
    </row>
    <row r="13" spans="1:15" s="58" customFormat="1" ht="20.100000000000001" customHeight="1" x14ac:dyDescent="0.25">
      <c r="A13" s="30" t="s">
        <v>58</v>
      </c>
      <c r="B13" s="10">
        <v>652</v>
      </c>
      <c r="C13" s="11">
        <v>117</v>
      </c>
      <c r="D13" s="11">
        <v>49</v>
      </c>
      <c r="E13" s="11">
        <v>183</v>
      </c>
      <c r="F13" s="11">
        <v>135</v>
      </c>
      <c r="G13" s="11">
        <v>140</v>
      </c>
      <c r="H13" s="11">
        <v>181</v>
      </c>
      <c r="I13" s="11">
        <v>116</v>
      </c>
      <c r="J13" s="11">
        <v>234</v>
      </c>
      <c r="K13" s="11">
        <v>81</v>
      </c>
      <c r="L13" s="11">
        <v>60</v>
      </c>
      <c r="M13" s="39">
        <v>179</v>
      </c>
      <c r="N13" s="11">
        <f>B13+F13+G13+H13+I13+J13+K13+L13+M13</f>
        <v>1778</v>
      </c>
      <c r="O13" s="11">
        <f>SUM(B13:M13)</f>
        <v>2127</v>
      </c>
    </row>
    <row r="14" spans="1:15" s="58" customFormat="1" ht="20.100000000000001" customHeight="1" x14ac:dyDescent="0.25">
      <c r="A14" s="32" t="s">
        <v>59</v>
      </c>
      <c r="B14" s="20">
        <f t="shared" ref="B14:O14" si="1">(B10+B11+B12)/2</f>
        <v>76272</v>
      </c>
      <c r="C14" s="21">
        <f t="shared" si="1"/>
        <v>3631.5</v>
      </c>
      <c r="D14" s="21">
        <f t="shared" si="1"/>
        <v>6057</v>
      </c>
      <c r="E14" s="21">
        <f t="shared" si="1"/>
        <v>4720</v>
      </c>
      <c r="F14" s="21">
        <f t="shared" si="1"/>
        <v>15819</v>
      </c>
      <c r="G14" s="21">
        <f t="shared" si="1"/>
        <v>12144.5</v>
      </c>
      <c r="H14" s="21">
        <f t="shared" si="1"/>
        <v>21882.5</v>
      </c>
      <c r="I14" s="21">
        <f t="shared" si="1"/>
        <v>11127</v>
      </c>
      <c r="J14" s="21">
        <f t="shared" si="1"/>
        <v>15581.5</v>
      </c>
      <c r="K14" s="21">
        <f t="shared" si="1"/>
        <v>7491.5</v>
      </c>
      <c r="L14" s="21">
        <f t="shared" si="1"/>
        <v>4167</v>
      </c>
      <c r="M14" s="43">
        <f t="shared" si="1"/>
        <v>16813.5</v>
      </c>
      <c r="N14" s="21">
        <f t="shared" si="1"/>
        <v>181298.5</v>
      </c>
      <c r="O14" s="21">
        <f t="shared" si="1"/>
        <v>195707</v>
      </c>
    </row>
    <row r="15" spans="1:15" s="58" customFormat="1" ht="20.100000000000001" customHeight="1" x14ac:dyDescent="0.25">
      <c r="A15" s="32" t="s">
        <v>64</v>
      </c>
      <c r="B15" s="10">
        <v>783</v>
      </c>
      <c r="C15" s="11">
        <v>38</v>
      </c>
      <c r="D15" s="11">
        <v>19</v>
      </c>
      <c r="E15" s="11">
        <v>36</v>
      </c>
      <c r="F15" s="11">
        <v>52</v>
      </c>
      <c r="G15" s="11">
        <v>52</v>
      </c>
      <c r="H15" s="11">
        <v>106</v>
      </c>
      <c r="I15" s="11">
        <v>40</v>
      </c>
      <c r="J15" s="11">
        <v>59</v>
      </c>
      <c r="K15" s="11">
        <v>39</v>
      </c>
      <c r="L15" s="11">
        <v>23</v>
      </c>
      <c r="M15" s="39">
        <v>58</v>
      </c>
      <c r="N15" s="11">
        <f>B15+F15+G15+H15+I15+J15+K15+L15+M15</f>
        <v>1212</v>
      </c>
      <c r="O15" s="11">
        <f>SUM(B15:M15)</f>
        <v>1305</v>
      </c>
    </row>
    <row r="16" spans="1:15" s="58" customFormat="1" ht="20.100000000000001" customHeight="1" x14ac:dyDescent="0.25">
      <c r="A16" s="32" t="s">
        <v>14</v>
      </c>
      <c r="B16" s="10">
        <v>309802</v>
      </c>
      <c r="C16" s="11">
        <v>0</v>
      </c>
      <c r="D16" s="11">
        <v>3441</v>
      </c>
      <c r="E16" s="11">
        <v>1249</v>
      </c>
      <c r="F16" s="11">
        <v>32790</v>
      </c>
      <c r="G16" s="11">
        <v>35481</v>
      </c>
      <c r="H16" s="11">
        <v>65238</v>
      </c>
      <c r="I16" s="11">
        <v>33057</v>
      </c>
      <c r="J16" s="11">
        <v>27371</v>
      </c>
      <c r="K16" s="11">
        <v>27679</v>
      </c>
      <c r="L16" s="11">
        <v>22174</v>
      </c>
      <c r="M16" s="39">
        <v>37899</v>
      </c>
      <c r="N16" s="11">
        <f>B16+F16+G16+H16+I16+J16+K16+L16+M16</f>
        <v>591491</v>
      </c>
      <c r="O16" s="11">
        <f>SUM(B16:M16)</f>
        <v>596181</v>
      </c>
    </row>
    <row r="17" spans="1:15" s="58" customFormat="1" ht="20.100000000000001" customHeight="1" x14ac:dyDescent="0.25">
      <c r="A17" s="32" t="s">
        <v>44</v>
      </c>
      <c r="B17" s="10">
        <v>929510</v>
      </c>
      <c r="C17" s="11">
        <v>0</v>
      </c>
      <c r="D17" s="11">
        <v>6405</v>
      </c>
      <c r="E17" s="11">
        <v>5759</v>
      </c>
      <c r="F17" s="11">
        <v>106132</v>
      </c>
      <c r="G17" s="11">
        <v>97212</v>
      </c>
      <c r="H17" s="11">
        <v>113208</v>
      </c>
      <c r="I17" s="11">
        <v>83731</v>
      </c>
      <c r="J17" s="11">
        <v>107553</v>
      </c>
      <c r="K17" s="11">
        <v>75439</v>
      </c>
      <c r="L17" s="11">
        <v>33861</v>
      </c>
      <c r="M17" s="39">
        <v>82077</v>
      </c>
      <c r="N17" s="11">
        <f>B17+F17+G17+H17+I17+J17+K17+L17+M17</f>
        <v>1628723</v>
      </c>
      <c r="O17" s="11">
        <f>SUM(B17:M17)</f>
        <v>1640887</v>
      </c>
    </row>
    <row r="18" spans="1:15" s="58" customFormat="1" ht="20.100000000000001" customHeight="1" x14ac:dyDescent="0.25">
      <c r="A18" s="30" t="s">
        <v>60</v>
      </c>
      <c r="B18" s="79">
        <v>4831.46</v>
      </c>
      <c r="C18" s="80">
        <v>274.33</v>
      </c>
      <c r="D18" s="80">
        <v>194.14</v>
      </c>
      <c r="E18" s="80">
        <v>315.99</v>
      </c>
      <c r="F18" s="80">
        <v>502.14</v>
      </c>
      <c r="G18" s="80">
        <v>409.6</v>
      </c>
      <c r="H18" s="80">
        <v>683.8</v>
      </c>
      <c r="I18" s="80">
        <v>355.34</v>
      </c>
      <c r="J18" s="80">
        <v>569.79999999999995</v>
      </c>
      <c r="K18" s="80">
        <v>278.26</v>
      </c>
      <c r="L18" s="80">
        <v>149.16999999999999</v>
      </c>
      <c r="M18" s="81">
        <v>377.8</v>
      </c>
      <c r="N18" s="80">
        <f>B18+F18+G18+H18+I18+J18+K18+L18+M18</f>
        <v>8157.3700000000017</v>
      </c>
      <c r="O18" s="80">
        <f>SUM(B18:M18)</f>
        <v>8941.83</v>
      </c>
    </row>
    <row r="19" spans="1:15" s="58" customFormat="1" ht="20.100000000000001" customHeight="1" x14ac:dyDescent="0.25">
      <c r="A19" s="32" t="s">
        <v>17</v>
      </c>
      <c r="B19" s="79">
        <f>B9/365</f>
        <v>1144.4712328767123</v>
      </c>
      <c r="C19" s="80">
        <f t="shared" ref="C19:O19" si="2">C9/365</f>
        <v>162.2027397260274</v>
      </c>
      <c r="D19" s="80">
        <f t="shared" si="2"/>
        <v>104.8054794520548</v>
      </c>
      <c r="E19" s="80">
        <f t="shared" si="2"/>
        <v>218.32328767123289</v>
      </c>
      <c r="F19" s="80">
        <f t="shared" si="2"/>
        <v>220.64109589041095</v>
      </c>
      <c r="G19" s="80">
        <f t="shared" si="2"/>
        <v>186.27123287671233</v>
      </c>
      <c r="H19" s="80">
        <f t="shared" si="2"/>
        <v>278.63561643835618</v>
      </c>
      <c r="I19" s="80">
        <f t="shared" si="2"/>
        <v>151.56438356164384</v>
      </c>
      <c r="J19" s="80">
        <f t="shared" si="2"/>
        <v>296.21917808219177</v>
      </c>
      <c r="K19" s="80">
        <f t="shared" si="2"/>
        <v>105.81917808219178</v>
      </c>
      <c r="L19" s="80">
        <f t="shared" si="2"/>
        <v>61.61643835616438</v>
      </c>
      <c r="M19" s="81">
        <f t="shared" si="2"/>
        <v>233.34246575342465</v>
      </c>
      <c r="N19" s="80">
        <f t="shared" si="2"/>
        <v>2678.5808219178084</v>
      </c>
      <c r="O19" s="80">
        <f t="shared" si="2"/>
        <v>3163.9123287671232</v>
      </c>
    </row>
    <row r="20" spans="1:15" s="58" customFormat="1" ht="20.100000000000001" customHeight="1" x14ac:dyDescent="0.25">
      <c r="A20" s="32" t="s">
        <v>62</v>
      </c>
      <c r="B20" s="79">
        <f t="shared" ref="B20:O20" si="3">B9*100/(B5*365)</f>
        <v>78.22769876122436</v>
      </c>
      <c r="C20" s="80">
        <f t="shared" si="3"/>
        <v>84.92290038011906</v>
      </c>
      <c r="D20" s="80">
        <f t="shared" si="3"/>
        <v>79.398090493980902</v>
      </c>
      <c r="E20" s="80">
        <f t="shared" si="3"/>
        <v>83.648769222694582</v>
      </c>
      <c r="F20" s="80">
        <f t="shared" si="3"/>
        <v>82.947780409928939</v>
      </c>
      <c r="G20" s="80">
        <f t="shared" si="3"/>
        <v>80.636897349226118</v>
      </c>
      <c r="H20" s="80">
        <f t="shared" si="3"/>
        <v>77.184381284863207</v>
      </c>
      <c r="I20" s="80">
        <f t="shared" si="3"/>
        <v>76.936235310479105</v>
      </c>
      <c r="J20" s="80">
        <f t="shared" si="3"/>
        <v>83.207634292750498</v>
      </c>
      <c r="K20" s="80">
        <f t="shared" si="3"/>
        <v>68.713752001423231</v>
      </c>
      <c r="L20" s="80">
        <f t="shared" si="3"/>
        <v>68.462709284627095</v>
      </c>
      <c r="M20" s="81">
        <f t="shared" si="3"/>
        <v>72.019279553526133</v>
      </c>
      <c r="N20" s="80">
        <f t="shared" si="3"/>
        <v>77.82047710394562</v>
      </c>
      <c r="O20" s="80">
        <f t="shared" si="3"/>
        <v>78.586992766197795</v>
      </c>
    </row>
    <row r="21" spans="1:15" s="58" customFormat="1" ht="20.100000000000001" customHeight="1" x14ac:dyDescent="0.25">
      <c r="A21" s="32" t="s">
        <v>19</v>
      </c>
      <c r="B21" s="79">
        <f t="shared" ref="B21:O21" si="4">B9/B14</f>
        <v>5.4768722466960353</v>
      </c>
      <c r="C21" s="80">
        <f t="shared" si="4"/>
        <v>16.302905135618889</v>
      </c>
      <c r="D21" s="80">
        <f t="shared" si="4"/>
        <v>6.3156678223543006</v>
      </c>
      <c r="E21" s="80">
        <f t="shared" si="4"/>
        <v>16.883050847457628</v>
      </c>
      <c r="F21" s="80">
        <f t="shared" si="4"/>
        <v>5.090966559200961</v>
      </c>
      <c r="G21" s="80">
        <f t="shared" si="4"/>
        <v>5.5983366956235336</v>
      </c>
      <c r="H21" s="80">
        <f t="shared" si="4"/>
        <v>4.6476408088655319</v>
      </c>
      <c r="I21" s="80">
        <f t="shared" si="4"/>
        <v>4.9717803540936458</v>
      </c>
      <c r="J21" s="80">
        <f t="shared" si="4"/>
        <v>6.9389981709078077</v>
      </c>
      <c r="K21" s="80">
        <f t="shared" si="4"/>
        <v>5.1557098044450376</v>
      </c>
      <c r="L21" s="80">
        <f t="shared" si="4"/>
        <v>5.3971682265418766</v>
      </c>
      <c r="M21" s="81">
        <f t="shared" si="4"/>
        <v>5.0655723079668125</v>
      </c>
      <c r="N21" s="80">
        <f t="shared" si="4"/>
        <v>5.3926645835459199</v>
      </c>
      <c r="O21" s="80">
        <f t="shared" si="4"/>
        <v>5.9008006867408929</v>
      </c>
    </row>
    <row r="22" spans="1:15" s="58" customFormat="1" ht="20.100000000000001" customHeight="1" x14ac:dyDescent="0.25">
      <c r="A22" s="32" t="s">
        <v>20</v>
      </c>
      <c r="B22" s="10">
        <v>4070522400</v>
      </c>
      <c r="C22" s="11">
        <v>219909028</v>
      </c>
      <c r="D22" s="11">
        <v>192841877</v>
      </c>
      <c r="E22" s="11">
        <v>268226946</v>
      </c>
      <c r="F22" s="11">
        <v>478490126</v>
      </c>
      <c r="G22" s="11">
        <v>362033776</v>
      </c>
      <c r="H22" s="11">
        <v>641060939</v>
      </c>
      <c r="I22" s="11">
        <v>323363419</v>
      </c>
      <c r="J22" s="11">
        <v>456333985</v>
      </c>
      <c r="K22" s="11">
        <v>260162950</v>
      </c>
      <c r="L22" s="11">
        <v>133829467</v>
      </c>
      <c r="M22" s="39">
        <v>385096962</v>
      </c>
      <c r="N22" s="11">
        <f>SUM(B22,F22:M22)</f>
        <v>7110894024</v>
      </c>
      <c r="O22" s="11">
        <f>SUM(B22:M22)</f>
        <v>7791871875</v>
      </c>
    </row>
    <row r="23" spans="1:15" s="58" customFormat="1" ht="20.100000000000001" customHeight="1" x14ac:dyDescent="0.25">
      <c r="A23" s="32" t="s">
        <v>65</v>
      </c>
      <c r="B23" s="22">
        <f t="shared" ref="B23:O23" si="5">B22/B4</f>
        <v>2621070.4443013524</v>
      </c>
      <c r="C23" s="23">
        <f t="shared" si="5"/>
        <v>1099545.1399999999</v>
      </c>
      <c r="D23" s="23">
        <f t="shared" si="5"/>
        <v>1101953.5828571429</v>
      </c>
      <c r="E23" s="23">
        <f t="shared" si="5"/>
        <v>964845.12949640292</v>
      </c>
      <c r="F23" s="23">
        <f t="shared" si="5"/>
        <v>1733659.8768115942</v>
      </c>
      <c r="G23" s="23">
        <f t="shared" si="5"/>
        <v>1560490.4137931035</v>
      </c>
      <c r="H23" s="23">
        <f t="shared" si="5"/>
        <v>1775792.0747922438</v>
      </c>
      <c r="I23" s="23">
        <f t="shared" si="5"/>
        <v>1641438.6751269035</v>
      </c>
      <c r="J23" s="23">
        <f t="shared" si="5"/>
        <v>1264083.0609418282</v>
      </c>
      <c r="K23" s="23">
        <f t="shared" si="5"/>
        <v>1678470.6451612904</v>
      </c>
      <c r="L23" s="23">
        <f t="shared" si="5"/>
        <v>1274566.3523809523</v>
      </c>
      <c r="M23" s="44">
        <f t="shared" si="5"/>
        <v>1188570.8703703703</v>
      </c>
      <c r="N23" s="23">
        <f t="shared" si="5"/>
        <v>1995200.3434343433</v>
      </c>
      <c r="O23" s="23">
        <f t="shared" si="5"/>
        <v>1847728.687455537</v>
      </c>
    </row>
    <row r="24" spans="1:15" s="58" customFormat="1" ht="20.100000000000001" customHeight="1" x14ac:dyDescent="0.25">
      <c r="A24" s="32" t="s">
        <v>61</v>
      </c>
      <c r="B24" s="22">
        <f t="shared" ref="B24:O24" si="6">B22/B5</f>
        <v>2782311.961722488</v>
      </c>
      <c r="C24" s="23">
        <f t="shared" si="6"/>
        <v>1151356.1675392671</v>
      </c>
      <c r="D24" s="23">
        <f t="shared" si="6"/>
        <v>1460923.3106060605</v>
      </c>
      <c r="E24" s="23">
        <f t="shared" si="6"/>
        <v>1027689.448275862</v>
      </c>
      <c r="F24" s="23">
        <f t="shared" si="6"/>
        <v>1798835.0601503761</v>
      </c>
      <c r="G24" s="23">
        <f t="shared" si="6"/>
        <v>1567245.7835497835</v>
      </c>
      <c r="H24" s="23">
        <f t="shared" si="6"/>
        <v>1775792.0747922438</v>
      </c>
      <c r="I24" s="23">
        <f t="shared" si="6"/>
        <v>1641438.6751269035</v>
      </c>
      <c r="J24" s="23">
        <f t="shared" si="6"/>
        <v>1281837.0365168538</v>
      </c>
      <c r="K24" s="23">
        <f t="shared" si="6"/>
        <v>1689369.8051948051</v>
      </c>
      <c r="L24" s="23">
        <f t="shared" si="6"/>
        <v>1486994.0777777778</v>
      </c>
      <c r="M24" s="44">
        <f t="shared" si="6"/>
        <v>1188570.8703703703</v>
      </c>
      <c r="N24" s="23">
        <f t="shared" si="6"/>
        <v>2065919.2399767577</v>
      </c>
      <c r="O24" s="23">
        <f t="shared" si="6"/>
        <v>1935387.9470938898</v>
      </c>
    </row>
    <row r="25" spans="1:15" s="58" customFormat="1" ht="19.5" customHeight="1" x14ac:dyDescent="0.25">
      <c r="A25" s="32" t="s">
        <v>23</v>
      </c>
      <c r="B25" s="22">
        <f t="shared" ref="B25:O25" si="7">B22/B6</f>
        <v>8240.6411894152734</v>
      </c>
      <c r="C25" s="23">
        <f t="shared" si="7"/>
        <v>3499.4514409382409</v>
      </c>
      <c r="D25" s="23">
        <f t="shared" si="7"/>
        <v>4352.5002708436778</v>
      </c>
      <c r="E25" s="23">
        <f t="shared" si="7"/>
        <v>3177.5925934701227</v>
      </c>
      <c r="F25" s="23">
        <f t="shared" si="7"/>
        <v>4987.0253994392733</v>
      </c>
      <c r="G25" s="23">
        <f t="shared" si="7"/>
        <v>4544.7373336680894</v>
      </c>
      <c r="H25" s="23">
        <f t="shared" si="7"/>
        <v>5207.3898835150194</v>
      </c>
      <c r="I25" s="23">
        <f t="shared" si="7"/>
        <v>4887.8925418707295</v>
      </c>
      <c r="J25" s="23">
        <f t="shared" si="7"/>
        <v>3689.1571675721125</v>
      </c>
      <c r="K25" s="23">
        <f t="shared" si="7"/>
        <v>5674.3429518637267</v>
      </c>
      <c r="L25" s="23">
        <f t="shared" si="7"/>
        <v>5021.5551761659972</v>
      </c>
      <c r="M25" s="44">
        <f t="shared" si="7"/>
        <v>3776.3489644622264</v>
      </c>
      <c r="N25" s="23">
        <f t="shared" si="7"/>
        <v>6145.9864442289445</v>
      </c>
      <c r="O25" s="23">
        <f t="shared" si="7"/>
        <v>5777.9329127356132</v>
      </c>
    </row>
    <row r="26" spans="1:15" s="58" customFormat="1" ht="19.5" customHeight="1" x14ac:dyDescent="0.25">
      <c r="A26" s="32" t="s">
        <v>24</v>
      </c>
      <c r="B26" s="22">
        <f t="shared" ref="B26:O26" si="8">B22/B9</f>
        <v>9744.3394329378643</v>
      </c>
      <c r="C26" s="23">
        <f t="shared" si="8"/>
        <v>3714.4285521248567</v>
      </c>
      <c r="D26" s="23">
        <f t="shared" si="8"/>
        <v>5041.0905264808907</v>
      </c>
      <c r="E26" s="23">
        <f t="shared" si="8"/>
        <v>3365.9640849312318</v>
      </c>
      <c r="F26" s="23">
        <f t="shared" si="8"/>
        <v>5941.4672808999921</v>
      </c>
      <c r="G26" s="23">
        <f t="shared" si="8"/>
        <v>5324.887496506788</v>
      </c>
      <c r="H26" s="23">
        <f t="shared" si="8"/>
        <v>6303.326768401801</v>
      </c>
      <c r="I26" s="23">
        <f t="shared" si="8"/>
        <v>5845.2200610979553</v>
      </c>
      <c r="J26" s="23">
        <f t="shared" si="8"/>
        <v>4220.6250924898259</v>
      </c>
      <c r="K26" s="23">
        <f t="shared" si="8"/>
        <v>6735.7847452361229</v>
      </c>
      <c r="L26" s="23">
        <f t="shared" si="8"/>
        <v>5950.6210315695862</v>
      </c>
      <c r="M26" s="44">
        <f t="shared" si="8"/>
        <v>4521.5094751673123</v>
      </c>
      <c r="N26" s="23">
        <f t="shared" si="8"/>
        <v>7273.2176965516392</v>
      </c>
      <c r="O26" s="23">
        <f t="shared" si="8"/>
        <v>6747.2141955338802</v>
      </c>
    </row>
    <row r="27" spans="1:15" s="58" customFormat="1" ht="19.5" customHeight="1" x14ac:dyDescent="0.25">
      <c r="A27" s="32" t="s">
        <v>25</v>
      </c>
      <c r="B27" s="10">
        <v>2757924820</v>
      </c>
      <c r="C27" s="11">
        <v>151681724</v>
      </c>
      <c r="D27" s="11">
        <v>115349726</v>
      </c>
      <c r="E27" s="11">
        <v>184798083</v>
      </c>
      <c r="F27" s="11">
        <v>280527827</v>
      </c>
      <c r="G27" s="11">
        <v>240500064</v>
      </c>
      <c r="H27" s="11">
        <v>390652187</v>
      </c>
      <c r="I27" s="11">
        <v>201217445</v>
      </c>
      <c r="J27" s="11">
        <v>302937371</v>
      </c>
      <c r="K27" s="11">
        <v>166969189</v>
      </c>
      <c r="L27" s="11">
        <v>82955848</v>
      </c>
      <c r="M27" s="39">
        <v>217520235</v>
      </c>
      <c r="N27" s="11">
        <f>B27+F27+G27+H27+I27+J27+K27+L27+M27</f>
        <v>4641204986</v>
      </c>
      <c r="O27" s="11">
        <f>SUM(B27:M27)</f>
        <v>5093034519</v>
      </c>
    </row>
    <row r="28" spans="1:15" s="58" customFormat="1" ht="19.5" customHeight="1" x14ac:dyDescent="0.25">
      <c r="A28" s="73" t="s">
        <v>26</v>
      </c>
      <c r="B28" s="89">
        <f t="shared" ref="B28:O28" si="9">B27/B18</f>
        <v>570826.37960368092</v>
      </c>
      <c r="C28" s="90">
        <f t="shared" si="9"/>
        <v>552917.01235737978</v>
      </c>
      <c r="D28" s="90">
        <f t="shared" si="9"/>
        <v>594157.44308231177</v>
      </c>
      <c r="E28" s="90">
        <f t="shared" si="9"/>
        <v>584822.56716984708</v>
      </c>
      <c r="F28" s="90">
        <f t="shared" si="9"/>
        <v>558664.5696419325</v>
      </c>
      <c r="G28" s="90">
        <f t="shared" si="9"/>
        <v>587158.359375</v>
      </c>
      <c r="H28" s="90">
        <f t="shared" si="9"/>
        <v>571295.97396899678</v>
      </c>
      <c r="I28" s="90">
        <f t="shared" si="9"/>
        <v>566267.36365171394</v>
      </c>
      <c r="J28" s="90">
        <f t="shared" si="9"/>
        <v>531655.61776061775</v>
      </c>
      <c r="K28" s="90">
        <f t="shared" si="9"/>
        <v>600047.39811686915</v>
      </c>
      <c r="L28" s="90">
        <f t="shared" si="9"/>
        <v>556116.16276731249</v>
      </c>
      <c r="M28" s="91">
        <f t="shared" si="9"/>
        <v>575754.98941238748</v>
      </c>
      <c r="N28" s="90">
        <f t="shared" si="9"/>
        <v>568958.49838857364</v>
      </c>
      <c r="O28" s="90">
        <f t="shared" si="9"/>
        <v>569574.07141491177</v>
      </c>
    </row>
    <row r="29" spans="1:15" ht="12.75" customHeight="1" x14ac:dyDescent="0.25">
      <c r="A29" s="62"/>
      <c r="B29" s="63"/>
      <c r="C29" s="63"/>
      <c r="D29" s="63"/>
      <c r="E29" s="64"/>
      <c r="F29" s="64"/>
      <c r="G29" s="64"/>
      <c r="H29" s="64"/>
      <c r="I29" s="64"/>
      <c r="J29" s="64"/>
      <c r="K29" s="64"/>
      <c r="L29" s="64"/>
      <c r="M29" s="64"/>
      <c r="N29" s="65"/>
      <c r="O29" s="64"/>
    </row>
    <row r="30" spans="1:15" x14ac:dyDescent="0.25">
      <c r="A30" s="104" t="s">
        <v>63</v>
      </c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</row>
    <row r="31" spans="1:15" x14ac:dyDescent="0.25">
      <c r="A31" s="4"/>
    </row>
  </sheetData>
  <mergeCells count="2">
    <mergeCell ref="A1:O1"/>
    <mergeCell ref="A30:O30"/>
  </mergeCells>
  <phoneticPr fontId="0" type="noConversion"/>
  <printOptions horizontalCentered="1" verticalCentered="1" gridLinesSet="0"/>
  <pageMargins left="0.2" right="0.19685039370078741" top="0.98425196850393704" bottom="0.98425196850393704" header="0.51181102362204722" footer="0.51181102362204722"/>
  <pageSetup paperSize="9" scale="77" orientation="landscape" r:id="rId1"/>
  <headerFooter alignWithMargins="0">
    <oddFooter>&amp;L&amp;8&amp;F&amp;C&amp;8Abteilung Krankenanstalten&amp;R&amp;8&amp;D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31"/>
  <sheetViews>
    <sheetView showGridLines="0" workbookViewId="0">
      <selection sqref="A1:O1"/>
    </sheetView>
  </sheetViews>
  <sheetFormatPr baseColWidth="10" defaultRowHeight="15" x14ac:dyDescent="0.25"/>
  <cols>
    <col min="1" max="1" width="23.7109375" style="61" customWidth="1"/>
    <col min="2" max="15" width="11.28515625" style="61" customWidth="1"/>
    <col min="16" max="16" width="14.28515625" customWidth="1"/>
  </cols>
  <sheetData>
    <row r="1" spans="1:15" s="68" customFormat="1" ht="19.5" customHeight="1" x14ac:dyDescent="0.25">
      <c r="A1" s="103" t="s">
        <v>27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s="58" customFormat="1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/>
      <c r="O2" s="49"/>
    </row>
    <row r="3" spans="1:15" s="70" customFormat="1" ht="22.5" customHeight="1" x14ac:dyDescent="0.25">
      <c r="A3" s="75"/>
      <c r="B3" s="74" t="s">
        <v>203</v>
      </c>
      <c r="C3" s="53" t="s">
        <v>82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84</v>
      </c>
      <c r="J3" s="53" t="s">
        <v>51</v>
      </c>
      <c r="K3" s="53" t="s">
        <v>52</v>
      </c>
      <c r="L3" s="53" t="s">
        <v>85</v>
      </c>
      <c r="M3" s="88" t="s">
        <v>1</v>
      </c>
      <c r="N3" s="53" t="s">
        <v>86</v>
      </c>
      <c r="O3" s="53" t="s">
        <v>87</v>
      </c>
    </row>
    <row r="4" spans="1:15" s="69" customFormat="1" ht="19.5" customHeight="1" x14ac:dyDescent="0.25">
      <c r="A4" s="28" t="s">
        <v>2</v>
      </c>
      <c r="B4" s="8">
        <v>1564</v>
      </c>
      <c r="C4" s="9">
        <v>200</v>
      </c>
      <c r="D4" s="9">
        <v>186</v>
      </c>
      <c r="E4" s="9">
        <v>278</v>
      </c>
      <c r="F4" s="9">
        <v>285</v>
      </c>
      <c r="G4" s="9">
        <v>232</v>
      </c>
      <c r="H4" s="9">
        <v>361</v>
      </c>
      <c r="I4" s="9">
        <v>197</v>
      </c>
      <c r="J4" s="9">
        <v>361</v>
      </c>
      <c r="K4" s="9">
        <v>155</v>
      </c>
      <c r="L4" s="9">
        <v>105</v>
      </c>
      <c r="M4" s="38">
        <v>324</v>
      </c>
      <c r="N4" s="9">
        <f>B4+F4+G4+H4+I4+J4+K4+L4+M4</f>
        <v>3584</v>
      </c>
      <c r="O4" s="9">
        <f>SUM(B4:M4)</f>
        <v>4248</v>
      </c>
    </row>
    <row r="5" spans="1:15" s="69" customFormat="1" ht="20.100000000000001" customHeight="1" x14ac:dyDescent="0.25">
      <c r="A5" s="30" t="s">
        <v>3</v>
      </c>
      <c r="B5" s="10">
        <v>1477</v>
      </c>
      <c r="C5" s="11">
        <v>197</v>
      </c>
      <c r="D5" s="11">
        <v>141</v>
      </c>
      <c r="E5" s="11">
        <v>253</v>
      </c>
      <c r="F5" s="11">
        <v>268</v>
      </c>
      <c r="G5" s="11">
        <v>231</v>
      </c>
      <c r="H5" s="11">
        <v>357</v>
      </c>
      <c r="I5" s="11">
        <v>197</v>
      </c>
      <c r="J5" s="11">
        <v>356</v>
      </c>
      <c r="K5" s="11">
        <v>154</v>
      </c>
      <c r="L5" s="11">
        <v>90</v>
      </c>
      <c r="M5" s="39">
        <v>324</v>
      </c>
      <c r="N5" s="11">
        <f>B5+F5+G5+H5+I5+J5+K5+L5+M5</f>
        <v>3454</v>
      </c>
      <c r="O5" s="11">
        <f>SUM(B5:M5)</f>
        <v>4045</v>
      </c>
    </row>
    <row r="6" spans="1:15" s="58" customFormat="1" ht="20.100000000000001" customHeight="1" x14ac:dyDescent="0.25">
      <c r="A6" s="30" t="s">
        <v>4</v>
      </c>
      <c r="B6" s="10">
        <v>484599</v>
      </c>
      <c r="C6" s="11">
        <v>64005</v>
      </c>
      <c r="D6" s="11">
        <v>47467</v>
      </c>
      <c r="E6" s="11">
        <v>85908</v>
      </c>
      <c r="F6" s="11">
        <v>92342</v>
      </c>
      <c r="G6" s="11">
        <v>82171</v>
      </c>
      <c r="H6" s="11">
        <v>102548</v>
      </c>
      <c r="I6" s="11">
        <v>66340</v>
      </c>
      <c r="J6" s="11">
        <v>125290</v>
      </c>
      <c r="K6" s="11">
        <v>48817</v>
      </c>
      <c r="L6" s="11">
        <v>27995</v>
      </c>
      <c r="M6" s="39">
        <v>96865</v>
      </c>
      <c r="N6" s="11">
        <f>B6+F6+G6+H6+I6+J6+K6+L6+M6</f>
        <v>1126967</v>
      </c>
      <c r="O6" s="11">
        <f>SUM(B6:M6)</f>
        <v>1324347</v>
      </c>
    </row>
    <row r="7" spans="1:15" s="58" customFormat="1" ht="20.100000000000001" customHeight="1" x14ac:dyDescent="0.25">
      <c r="A7" s="31" t="s">
        <v>5</v>
      </c>
      <c r="B7" s="12">
        <v>68275</v>
      </c>
      <c r="C7" s="13">
        <v>11818</v>
      </c>
      <c r="D7" s="13">
        <v>5736</v>
      </c>
      <c r="E7" s="13">
        <v>580</v>
      </c>
      <c r="F7" s="13">
        <v>18803</v>
      </c>
      <c r="G7" s="13">
        <v>13066</v>
      </c>
      <c r="H7" s="13">
        <v>12040</v>
      </c>
      <c r="I7" s="13">
        <v>8166</v>
      </c>
      <c r="J7" s="13">
        <v>14217</v>
      </c>
      <c r="K7" s="13">
        <v>8267</v>
      </c>
      <c r="L7" s="13">
        <v>4892</v>
      </c>
      <c r="M7" s="40">
        <v>10610</v>
      </c>
      <c r="N7" s="13">
        <f>B7+F7+G7+H7+I7+J7+K7+L7+M7</f>
        <v>158336</v>
      </c>
      <c r="O7" s="13">
        <f>SUM(B7:M7)</f>
        <v>176470</v>
      </c>
    </row>
    <row r="8" spans="1:15" s="58" customFormat="1" ht="20.100000000000001" customHeight="1" x14ac:dyDescent="0.25">
      <c r="A8" s="30" t="s">
        <v>6</v>
      </c>
      <c r="B8" s="76">
        <f t="shared" ref="B8:H8" si="0">B7/B6</f>
        <v>0.14088968404804797</v>
      </c>
      <c r="C8" s="77">
        <f t="shared" si="0"/>
        <v>0.18464182485743302</v>
      </c>
      <c r="D8" s="77">
        <f t="shared" si="0"/>
        <v>0.1208418480207302</v>
      </c>
      <c r="E8" s="77">
        <f t="shared" si="0"/>
        <v>6.7514084834939701E-3</v>
      </c>
      <c r="F8" s="77">
        <f t="shared" si="0"/>
        <v>0.20362348660414545</v>
      </c>
      <c r="G8" s="77">
        <f t="shared" si="0"/>
        <v>0.15900986966204622</v>
      </c>
      <c r="H8" s="77">
        <f t="shared" si="0"/>
        <v>0.11740843312400047</v>
      </c>
      <c r="I8" s="77">
        <f t="shared" ref="I8:O8" si="1">I7/I6</f>
        <v>0.12309315646668677</v>
      </c>
      <c r="J8" s="77">
        <f t="shared" si="1"/>
        <v>0.11347274323569319</v>
      </c>
      <c r="K8" s="77">
        <f t="shared" si="1"/>
        <v>0.16934674396214433</v>
      </c>
      <c r="L8" s="77">
        <f t="shared" si="1"/>
        <v>0.17474549026611896</v>
      </c>
      <c r="M8" s="78">
        <f t="shared" si="1"/>
        <v>0.10953388736901874</v>
      </c>
      <c r="N8" s="77">
        <f t="shared" si="1"/>
        <v>0.14049745910927294</v>
      </c>
      <c r="O8" s="77">
        <f t="shared" si="1"/>
        <v>0.13325057556667549</v>
      </c>
    </row>
    <row r="9" spans="1:15" s="58" customFormat="1" ht="20.100000000000001" customHeight="1" x14ac:dyDescent="0.25">
      <c r="A9" s="30" t="s">
        <v>7</v>
      </c>
      <c r="B9" s="10">
        <v>412325</v>
      </c>
      <c r="C9" s="11">
        <v>60294</v>
      </c>
      <c r="D9" s="11">
        <v>41630</v>
      </c>
      <c r="E9" s="11">
        <v>81100</v>
      </c>
      <c r="F9" s="11">
        <v>78544</v>
      </c>
      <c r="G9" s="11">
        <v>69935</v>
      </c>
      <c r="H9" s="11">
        <v>84264</v>
      </c>
      <c r="I9" s="11">
        <v>55628</v>
      </c>
      <c r="J9" s="11">
        <v>109457</v>
      </c>
      <c r="K9" s="11">
        <v>41536</v>
      </c>
      <c r="L9" s="11">
        <v>23679</v>
      </c>
      <c r="M9" s="39">
        <v>81246</v>
      </c>
      <c r="N9" s="11">
        <f>B9+F9+G9+H9+I9+J9+K9+L9+M9</f>
        <v>956614</v>
      </c>
      <c r="O9" s="11">
        <f>SUM(B9:M9)</f>
        <v>1139638</v>
      </c>
    </row>
    <row r="10" spans="1:15" s="69" customFormat="1" ht="20.100000000000001" customHeight="1" x14ac:dyDescent="0.25">
      <c r="A10" s="30" t="s">
        <v>8</v>
      </c>
      <c r="B10" s="10">
        <v>72153</v>
      </c>
      <c r="C10" s="11">
        <v>3728</v>
      </c>
      <c r="D10" s="11">
        <v>5802</v>
      </c>
      <c r="E10" s="11">
        <v>4817</v>
      </c>
      <c r="F10" s="11">
        <v>14154</v>
      </c>
      <c r="G10" s="11">
        <v>12641</v>
      </c>
      <c r="H10" s="11">
        <v>18701</v>
      </c>
      <c r="I10" s="11">
        <v>10942</v>
      </c>
      <c r="J10" s="11">
        <v>15807</v>
      </c>
      <c r="K10" s="11">
        <v>7505</v>
      </c>
      <c r="L10" s="11">
        <v>4293</v>
      </c>
      <c r="M10" s="39">
        <v>15605</v>
      </c>
      <c r="N10" s="11">
        <f>B10+F10+G10+H10+I10+J10+K10+L10+M10</f>
        <v>171801</v>
      </c>
      <c r="O10" s="11">
        <f>SUM(B10:M10)</f>
        <v>186148</v>
      </c>
    </row>
    <row r="11" spans="1:15" s="58" customFormat="1" ht="20.100000000000001" customHeight="1" x14ac:dyDescent="0.25">
      <c r="A11" s="30" t="s">
        <v>9</v>
      </c>
      <c r="B11" s="10">
        <v>71384</v>
      </c>
      <c r="C11" s="11">
        <v>3653</v>
      </c>
      <c r="D11" s="11">
        <v>5729</v>
      </c>
      <c r="E11" s="11">
        <v>4791</v>
      </c>
      <c r="F11" s="11">
        <v>13961</v>
      </c>
      <c r="G11" s="11">
        <v>12513</v>
      </c>
      <c r="H11" s="11">
        <v>18467</v>
      </c>
      <c r="I11" s="11">
        <v>10852</v>
      </c>
      <c r="J11" s="11">
        <v>15574</v>
      </c>
      <c r="K11" s="11">
        <v>7406</v>
      </c>
      <c r="L11" s="11">
        <v>4248</v>
      </c>
      <c r="M11" s="39">
        <v>15462</v>
      </c>
      <c r="N11" s="11">
        <f>B11+F11+G11+H11+I11+J11+K11+L11+M11</f>
        <v>169867</v>
      </c>
      <c r="O11" s="11">
        <f>SUM(B11:M11)</f>
        <v>184040</v>
      </c>
    </row>
    <row r="12" spans="1:15" s="58" customFormat="1" ht="20.100000000000001" customHeight="1" x14ac:dyDescent="0.25">
      <c r="A12" s="30" t="s">
        <v>10</v>
      </c>
      <c r="B12" s="10">
        <v>890</v>
      </c>
      <c r="C12" s="11">
        <v>58</v>
      </c>
      <c r="D12" s="11">
        <v>108</v>
      </c>
      <c r="E12" s="11">
        <v>19</v>
      </c>
      <c r="F12" s="11">
        <v>211</v>
      </c>
      <c r="G12" s="11">
        <v>162</v>
      </c>
      <c r="H12" s="11">
        <v>205</v>
      </c>
      <c r="I12" s="11">
        <v>114</v>
      </c>
      <c r="J12" s="11">
        <v>259</v>
      </c>
      <c r="K12" s="11">
        <v>103</v>
      </c>
      <c r="L12" s="11">
        <v>68</v>
      </c>
      <c r="M12" s="39">
        <v>157</v>
      </c>
      <c r="N12" s="11">
        <f>B12+F12+G12+H12+I12+J12+K12+L12+M12</f>
        <v>2169</v>
      </c>
      <c r="O12" s="11">
        <f>SUM(B12:M12)</f>
        <v>2354</v>
      </c>
    </row>
    <row r="13" spans="1:15" s="58" customFormat="1" ht="20.100000000000001" customHeight="1" x14ac:dyDescent="0.25">
      <c r="A13" s="30" t="s">
        <v>11</v>
      </c>
      <c r="B13" s="10">
        <v>773</v>
      </c>
      <c r="C13" s="11">
        <v>117</v>
      </c>
      <c r="D13" s="11">
        <v>84</v>
      </c>
      <c r="E13" s="11">
        <v>176</v>
      </c>
      <c r="F13" s="11">
        <v>154</v>
      </c>
      <c r="G13" s="11">
        <v>174</v>
      </c>
      <c r="H13" s="11">
        <v>151</v>
      </c>
      <c r="I13" s="11">
        <v>140</v>
      </c>
      <c r="J13" s="11">
        <v>260</v>
      </c>
      <c r="K13" s="11">
        <v>85</v>
      </c>
      <c r="L13" s="11">
        <v>83</v>
      </c>
      <c r="M13" s="39">
        <v>193</v>
      </c>
      <c r="N13" s="11">
        <f>B13+F13+G13+H13+I13+J13+K13+L13+M13</f>
        <v>2013</v>
      </c>
      <c r="O13" s="11">
        <f>SUM(B13:M13)</f>
        <v>2390</v>
      </c>
    </row>
    <row r="14" spans="1:15" s="58" customFormat="1" ht="20.100000000000001" customHeight="1" x14ac:dyDescent="0.25">
      <c r="A14" s="32" t="s">
        <v>12</v>
      </c>
      <c r="B14" s="20">
        <f t="shared" ref="B14:H14" si="2">(B10+B11+B12)/2</f>
        <v>72213.5</v>
      </c>
      <c r="C14" s="21">
        <f t="shared" si="2"/>
        <v>3719.5</v>
      </c>
      <c r="D14" s="21">
        <f t="shared" si="2"/>
        <v>5819.5</v>
      </c>
      <c r="E14" s="21">
        <f t="shared" si="2"/>
        <v>4813.5</v>
      </c>
      <c r="F14" s="21">
        <f t="shared" si="2"/>
        <v>14163</v>
      </c>
      <c r="G14" s="21">
        <f t="shared" si="2"/>
        <v>12658</v>
      </c>
      <c r="H14" s="21">
        <f t="shared" si="2"/>
        <v>18686.5</v>
      </c>
      <c r="I14" s="21">
        <f t="shared" ref="I14:O14" si="3">(I10+I11+I12)/2</f>
        <v>10954</v>
      </c>
      <c r="J14" s="21">
        <f t="shared" si="3"/>
        <v>15820</v>
      </c>
      <c r="K14" s="21">
        <f t="shared" si="3"/>
        <v>7507</v>
      </c>
      <c r="L14" s="21">
        <f t="shared" si="3"/>
        <v>4304.5</v>
      </c>
      <c r="M14" s="43">
        <f t="shared" si="3"/>
        <v>15612</v>
      </c>
      <c r="N14" s="21">
        <f t="shared" si="3"/>
        <v>171918.5</v>
      </c>
      <c r="O14" s="21">
        <f t="shared" si="3"/>
        <v>186271</v>
      </c>
    </row>
    <row r="15" spans="1:15" s="58" customFormat="1" ht="20.100000000000001" customHeight="1" x14ac:dyDescent="0.25">
      <c r="A15" s="32" t="s">
        <v>13</v>
      </c>
      <c r="B15" s="10">
        <v>782</v>
      </c>
      <c r="C15" s="11">
        <v>38</v>
      </c>
      <c r="D15" s="11">
        <v>19</v>
      </c>
      <c r="E15" s="11">
        <v>36</v>
      </c>
      <c r="F15" s="11">
        <v>48</v>
      </c>
      <c r="G15" s="11">
        <v>52</v>
      </c>
      <c r="H15" s="11">
        <v>106</v>
      </c>
      <c r="I15" s="11">
        <v>40</v>
      </c>
      <c r="J15" s="11">
        <v>59</v>
      </c>
      <c r="K15" s="11">
        <v>39</v>
      </c>
      <c r="L15" s="11">
        <v>23</v>
      </c>
      <c r="M15" s="39">
        <v>58</v>
      </c>
      <c r="N15" s="11">
        <f>B15+F15+G15+H15+I15+J15+K15+L15+M15</f>
        <v>1207</v>
      </c>
      <c r="O15" s="11">
        <f>SUM(B15:M15)</f>
        <v>1300</v>
      </c>
    </row>
    <row r="16" spans="1:15" s="58" customFormat="1" ht="20.100000000000001" customHeight="1" x14ac:dyDescent="0.25">
      <c r="A16" s="32" t="s">
        <v>14</v>
      </c>
      <c r="B16" s="10">
        <v>314531</v>
      </c>
      <c r="C16" s="92" t="s">
        <v>28</v>
      </c>
      <c r="D16" s="11">
        <v>3529</v>
      </c>
      <c r="E16" s="11">
        <v>722</v>
      </c>
      <c r="F16" s="11">
        <v>30036</v>
      </c>
      <c r="G16" s="11">
        <v>36350</v>
      </c>
      <c r="H16" s="11">
        <v>40559</v>
      </c>
      <c r="I16" s="11">
        <v>33155</v>
      </c>
      <c r="J16" s="11">
        <v>35819</v>
      </c>
      <c r="K16" s="11">
        <v>28052</v>
      </c>
      <c r="L16" s="11">
        <v>17849</v>
      </c>
      <c r="M16" s="39">
        <v>36391</v>
      </c>
      <c r="N16" s="11">
        <f>B16+F16+G16+H16+I16+J16+K16+L16+M16</f>
        <v>572742</v>
      </c>
      <c r="O16" s="11">
        <f>SUM(B16:M16)</f>
        <v>576993</v>
      </c>
    </row>
    <row r="17" spans="1:15" s="58" customFormat="1" ht="20.100000000000001" customHeight="1" x14ac:dyDescent="0.25">
      <c r="A17" s="32" t="s">
        <v>15</v>
      </c>
      <c r="B17" s="10">
        <v>924673</v>
      </c>
      <c r="C17" s="11">
        <v>0</v>
      </c>
      <c r="D17" s="11">
        <v>5215</v>
      </c>
      <c r="E17" s="11">
        <v>4082</v>
      </c>
      <c r="F17" s="11">
        <v>95549</v>
      </c>
      <c r="G17" s="11">
        <v>92151</v>
      </c>
      <c r="H17" s="11">
        <v>96818</v>
      </c>
      <c r="I17" s="11">
        <v>88287</v>
      </c>
      <c r="J17" s="11">
        <v>103983</v>
      </c>
      <c r="K17" s="11">
        <v>77152</v>
      </c>
      <c r="L17" s="11">
        <v>32507</v>
      </c>
      <c r="M17" s="39">
        <v>79867</v>
      </c>
      <c r="N17" s="11">
        <f>B17+F17+G17+H17+I17+J17+K17+L17+M17</f>
        <v>1590987</v>
      </c>
      <c r="O17" s="11">
        <f>SUM(B17:M17)</f>
        <v>1600284</v>
      </c>
    </row>
    <row r="18" spans="1:15" s="58" customFormat="1" ht="20.100000000000001" customHeight="1" x14ac:dyDescent="0.25">
      <c r="A18" s="30" t="s">
        <v>16</v>
      </c>
      <c r="B18" s="79">
        <v>4729.05</v>
      </c>
      <c r="C18" s="80">
        <v>248.92</v>
      </c>
      <c r="D18" s="80">
        <v>194.9</v>
      </c>
      <c r="E18" s="80">
        <v>306.10000000000002</v>
      </c>
      <c r="F18" s="80">
        <v>503.24</v>
      </c>
      <c r="G18" s="80">
        <v>417.29</v>
      </c>
      <c r="H18" s="80">
        <v>634.5</v>
      </c>
      <c r="I18" s="80">
        <v>345.95</v>
      </c>
      <c r="J18" s="80">
        <v>571.4</v>
      </c>
      <c r="K18" s="80">
        <v>276.05</v>
      </c>
      <c r="L18" s="80">
        <v>151.44999999999999</v>
      </c>
      <c r="M18" s="81">
        <v>367.5</v>
      </c>
      <c r="N18" s="80">
        <f>B18+F18+G18+H18+I18+J18+K18+L18+M18</f>
        <v>7996.4299999999994</v>
      </c>
      <c r="O18" s="80">
        <f>SUM(B18:M18)</f>
        <v>8746.35</v>
      </c>
    </row>
    <row r="19" spans="1:15" s="58" customFormat="1" ht="20.100000000000001" customHeight="1" x14ac:dyDescent="0.25">
      <c r="A19" s="32" t="s">
        <v>17</v>
      </c>
      <c r="B19" s="79">
        <f>B9/365</f>
        <v>1129.6575342465753</v>
      </c>
      <c r="C19" s="80">
        <f t="shared" ref="C19:H19" si="4">C9/365</f>
        <v>165.18904109589042</v>
      </c>
      <c r="D19" s="80">
        <f t="shared" si="4"/>
        <v>114.05479452054794</v>
      </c>
      <c r="E19" s="80">
        <f t="shared" si="4"/>
        <v>222.1917808219178</v>
      </c>
      <c r="F19" s="80">
        <f t="shared" si="4"/>
        <v>215.18904109589042</v>
      </c>
      <c r="G19" s="80">
        <f t="shared" si="4"/>
        <v>191.60273972602741</v>
      </c>
      <c r="H19" s="80">
        <f t="shared" si="4"/>
        <v>230.86027397260273</v>
      </c>
      <c r="I19" s="80">
        <f t="shared" ref="I19:O19" si="5">I9/365</f>
        <v>152.40547945205481</v>
      </c>
      <c r="J19" s="80">
        <f t="shared" si="5"/>
        <v>299.88219178082193</v>
      </c>
      <c r="K19" s="80">
        <f t="shared" si="5"/>
        <v>113.7972602739726</v>
      </c>
      <c r="L19" s="80">
        <f t="shared" si="5"/>
        <v>64.873972602739727</v>
      </c>
      <c r="M19" s="81">
        <f t="shared" si="5"/>
        <v>222.59178082191781</v>
      </c>
      <c r="N19" s="80">
        <f t="shared" si="5"/>
        <v>2620.860273972603</v>
      </c>
      <c r="O19" s="80">
        <f t="shared" si="5"/>
        <v>3122.2958904109587</v>
      </c>
    </row>
    <row r="20" spans="1:15" s="58" customFormat="1" ht="20.100000000000001" customHeight="1" x14ac:dyDescent="0.25">
      <c r="A20" s="32" t="s">
        <v>18</v>
      </c>
      <c r="B20" s="79">
        <f t="shared" ref="B20:H20" si="6">B9*100/(B5*365)</f>
        <v>76.483245378915058</v>
      </c>
      <c r="C20" s="80">
        <f t="shared" si="6"/>
        <v>83.852305124817462</v>
      </c>
      <c r="D20" s="80">
        <f t="shared" si="6"/>
        <v>80.889925191877978</v>
      </c>
      <c r="E20" s="80">
        <f t="shared" si="6"/>
        <v>87.822838269532724</v>
      </c>
      <c r="F20" s="80">
        <f t="shared" si="6"/>
        <v>80.294418319362094</v>
      </c>
      <c r="G20" s="80">
        <f t="shared" si="6"/>
        <v>82.944908972306237</v>
      </c>
      <c r="H20" s="80">
        <f t="shared" si="6"/>
        <v>64.666743409692643</v>
      </c>
      <c r="I20" s="80">
        <f t="shared" ref="I20:O20" si="7">I9*100/(I5*365)</f>
        <v>77.363187539114108</v>
      </c>
      <c r="J20" s="80">
        <f t="shared" si="7"/>
        <v>84.236570724949971</v>
      </c>
      <c r="K20" s="80">
        <f t="shared" si="7"/>
        <v>73.894324853228966</v>
      </c>
      <c r="L20" s="80">
        <f t="shared" si="7"/>
        <v>72.082191780821915</v>
      </c>
      <c r="M20" s="81">
        <f t="shared" si="7"/>
        <v>68.701166920345003</v>
      </c>
      <c r="N20" s="80">
        <f t="shared" si="7"/>
        <v>75.878988823758036</v>
      </c>
      <c r="O20" s="80">
        <f t="shared" si="7"/>
        <v>77.189020776537916</v>
      </c>
    </row>
    <row r="21" spans="1:15" s="58" customFormat="1" ht="20.100000000000001" customHeight="1" x14ac:dyDescent="0.25">
      <c r="A21" s="32" t="s">
        <v>19</v>
      </c>
      <c r="B21" s="79">
        <f t="shared" ref="B21:H21" si="8">B9/B14</f>
        <v>5.7098049533674455</v>
      </c>
      <c r="C21" s="80">
        <f t="shared" si="8"/>
        <v>16.210243312273153</v>
      </c>
      <c r="D21" s="80">
        <f t="shared" si="8"/>
        <v>7.1535355271071399</v>
      </c>
      <c r="E21" s="80">
        <f t="shared" si="8"/>
        <v>16.848447075932274</v>
      </c>
      <c r="F21" s="80">
        <f t="shared" si="8"/>
        <v>5.545717715173339</v>
      </c>
      <c r="G21" s="80">
        <f t="shared" si="8"/>
        <v>5.5249644493600885</v>
      </c>
      <c r="H21" s="80">
        <f t="shared" si="8"/>
        <v>4.5093516709924275</v>
      </c>
      <c r="I21" s="80">
        <f t="shared" ref="I21:O21" si="9">I9/I14</f>
        <v>5.0783275515793314</v>
      </c>
      <c r="J21" s="80">
        <f t="shared" si="9"/>
        <v>6.9189001264222503</v>
      </c>
      <c r="K21" s="80">
        <f t="shared" si="9"/>
        <v>5.5329692287198613</v>
      </c>
      <c r="L21" s="80">
        <f t="shared" si="9"/>
        <v>5.5009873388314556</v>
      </c>
      <c r="M21" s="81">
        <f t="shared" si="9"/>
        <v>5.2040737893927744</v>
      </c>
      <c r="N21" s="80">
        <f t="shared" si="9"/>
        <v>5.5643458964567509</v>
      </c>
      <c r="O21" s="80">
        <f t="shared" si="9"/>
        <v>6.1181719108181092</v>
      </c>
    </row>
    <row r="22" spans="1:15" s="58" customFormat="1" ht="20.100000000000001" customHeight="1" x14ac:dyDescent="0.25">
      <c r="A22" s="32" t="s">
        <v>20</v>
      </c>
      <c r="B22" s="10">
        <v>3927112473</v>
      </c>
      <c r="C22" s="11">
        <v>202459243</v>
      </c>
      <c r="D22" s="11">
        <v>196177001</v>
      </c>
      <c r="E22" s="11">
        <v>255054293</v>
      </c>
      <c r="F22" s="11">
        <v>471464123.25999999</v>
      </c>
      <c r="G22" s="11">
        <v>350506211</v>
      </c>
      <c r="H22" s="11">
        <v>515772822</v>
      </c>
      <c r="I22" s="11">
        <v>298034914</v>
      </c>
      <c r="J22" s="11">
        <v>446755652</v>
      </c>
      <c r="K22" s="11">
        <v>258277535</v>
      </c>
      <c r="L22" s="11">
        <v>128555185</v>
      </c>
      <c r="M22" s="39">
        <v>349974320</v>
      </c>
      <c r="N22" s="11">
        <f>SUM(B22,F22:M22)</f>
        <v>6746453235.2600002</v>
      </c>
      <c r="O22" s="11">
        <f>SUM(B22:M22)</f>
        <v>7400143772.2600002</v>
      </c>
    </row>
    <row r="23" spans="1:15" s="58" customFormat="1" ht="20.100000000000001" customHeight="1" x14ac:dyDescent="0.25">
      <c r="A23" s="32" t="s">
        <v>21</v>
      </c>
      <c r="B23" s="22">
        <f t="shared" ref="B23:H23" si="10">B22/B4</f>
        <v>2510941.4789002556</v>
      </c>
      <c r="C23" s="23">
        <f t="shared" si="10"/>
        <v>1012296.215</v>
      </c>
      <c r="D23" s="23">
        <f t="shared" si="10"/>
        <v>1054715.0591397849</v>
      </c>
      <c r="E23" s="23">
        <f t="shared" si="10"/>
        <v>917461.48561151081</v>
      </c>
      <c r="F23" s="23">
        <f t="shared" si="10"/>
        <v>1654260.0816140349</v>
      </c>
      <c r="G23" s="23">
        <f t="shared" si="10"/>
        <v>1510802.6336206896</v>
      </c>
      <c r="H23" s="23">
        <f t="shared" si="10"/>
        <v>1428733.5789473683</v>
      </c>
      <c r="I23" s="23">
        <f t="shared" ref="I23:O23" si="11">I22/I4</f>
        <v>1512867.5837563451</v>
      </c>
      <c r="J23" s="23">
        <f t="shared" si="11"/>
        <v>1237550.2825484765</v>
      </c>
      <c r="K23" s="23">
        <f t="shared" si="11"/>
        <v>1666306.6774193549</v>
      </c>
      <c r="L23" s="23">
        <f t="shared" si="11"/>
        <v>1224335.0952380951</v>
      </c>
      <c r="M23" s="44">
        <f t="shared" si="11"/>
        <v>1080167.6543209876</v>
      </c>
      <c r="N23" s="23">
        <f t="shared" si="11"/>
        <v>1882380.925016741</v>
      </c>
      <c r="O23" s="23">
        <f t="shared" si="11"/>
        <v>1742030.078215631</v>
      </c>
    </row>
    <row r="24" spans="1:15" s="58" customFormat="1" ht="20.100000000000001" customHeight="1" x14ac:dyDescent="0.25">
      <c r="A24" s="32" t="s">
        <v>22</v>
      </c>
      <c r="B24" s="22">
        <f t="shared" ref="B24:H24" si="12">B22/B5</f>
        <v>2658843.9221394719</v>
      </c>
      <c r="C24" s="23">
        <f t="shared" si="12"/>
        <v>1027711.8934010152</v>
      </c>
      <c r="D24" s="23">
        <f t="shared" si="12"/>
        <v>1391326.2482269504</v>
      </c>
      <c r="E24" s="23">
        <f t="shared" si="12"/>
        <v>1008119.7351778656</v>
      </c>
      <c r="F24" s="23">
        <f t="shared" si="12"/>
        <v>1759194.4897761194</v>
      </c>
      <c r="G24" s="23">
        <f t="shared" si="12"/>
        <v>1517342.9047619049</v>
      </c>
      <c r="H24" s="23">
        <f t="shared" si="12"/>
        <v>1444741.7983193276</v>
      </c>
      <c r="I24" s="23">
        <f t="shared" ref="I24:O24" si="13">I22/I5</f>
        <v>1512867.5837563451</v>
      </c>
      <c r="J24" s="23">
        <f t="shared" si="13"/>
        <v>1254931.606741573</v>
      </c>
      <c r="K24" s="23">
        <f t="shared" si="13"/>
        <v>1677126.8506493506</v>
      </c>
      <c r="L24" s="23">
        <f t="shared" si="13"/>
        <v>1428390.9444444445</v>
      </c>
      <c r="M24" s="44">
        <f t="shared" si="13"/>
        <v>1080167.6543209876</v>
      </c>
      <c r="N24" s="23">
        <f t="shared" si="13"/>
        <v>1953229.0779559931</v>
      </c>
      <c r="O24" s="23">
        <f t="shared" si="13"/>
        <v>1829454.5790506799</v>
      </c>
    </row>
    <row r="25" spans="1:15" s="58" customFormat="1" ht="19.5" customHeight="1" x14ac:dyDescent="0.25">
      <c r="A25" s="32" t="s">
        <v>23</v>
      </c>
      <c r="B25" s="22">
        <f t="shared" ref="B25:H25" si="14">B22/B6</f>
        <v>8103.8394074275848</v>
      </c>
      <c r="C25" s="23">
        <f t="shared" si="14"/>
        <v>3163.1785485508944</v>
      </c>
      <c r="D25" s="23">
        <f t="shared" si="14"/>
        <v>4132.9134135293998</v>
      </c>
      <c r="E25" s="23">
        <f t="shared" si="14"/>
        <v>2968.9236508823392</v>
      </c>
      <c r="F25" s="23">
        <f t="shared" si="14"/>
        <v>5105.6304093478593</v>
      </c>
      <c r="G25" s="23">
        <f t="shared" si="14"/>
        <v>4265.5707122950917</v>
      </c>
      <c r="H25" s="23">
        <f t="shared" si="14"/>
        <v>5029.5746577212622</v>
      </c>
      <c r="I25" s="23">
        <f t="shared" ref="I25:O25" si="15">I22/I6</f>
        <v>4492.5371419957792</v>
      </c>
      <c r="J25" s="23">
        <f t="shared" si="15"/>
        <v>3565.7726235134487</v>
      </c>
      <c r="K25" s="23">
        <f t="shared" si="15"/>
        <v>5290.7293565766022</v>
      </c>
      <c r="L25" s="23">
        <f t="shared" si="15"/>
        <v>4592.0766208251471</v>
      </c>
      <c r="M25" s="44">
        <f t="shared" si="15"/>
        <v>3613.0110979197852</v>
      </c>
      <c r="N25" s="23">
        <f t="shared" si="15"/>
        <v>5986.38046656202</v>
      </c>
      <c r="O25" s="23">
        <f t="shared" si="15"/>
        <v>5587.7679884954623</v>
      </c>
    </row>
    <row r="26" spans="1:15" s="58" customFormat="1" ht="19.5" customHeight="1" x14ac:dyDescent="0.25">
      <c r="A26" s="32" t="s">
        <v>24</v>
      </c>
      <c r="B26" s="22">
        <f t="shared" ref="B26:H26" si="16">B22/B9</f>
        <v>9524.3132795731526</v>
      </c>
      <c r="C26" s="23">
        <f t="shared" si="16"/>
        <v>3357.8671675456926</v>
      </c>
      <c r="D26" s="23">
        <f t="shared" si="16"/>
        <v>4712.3949315397549</v>
      </c>
      <c r="E26" s="23">
        <f t="shared" si="16"/>
        <v>3144.9357953144267</v>
      </c>
      <c r="F26" s="23">
        <f t="shared" si="16"/>
        <v>6002.547912762273</v>
      </c>
      <c r="G26" s="23">
        <f t="shared" si="16"/>
        <v>5011.8854793737046</v>
      </c>
      <c r="H26" s="23">
        <f t="shared" si="16"/>
        <v>6120.9154799202506</v>
      </c>
      <c r="I26" s="23">
        <f t="shared" ref="I26:O26" si="17">I22/I9</f>
        <v>5357.6420867189181</v>
      </c>
      <c r="J26" s="23">
        <f t="shared" si="17"/>
        <v>4081.563097837507</v>
      </c>
      <c r="K26" s="23">
        <f t="shared" si="17"/>
        <v>6218.1609928736516</v>
      </c>
      <c r="L26" s="23">
        <f t="shared" si="17"/>
        <v>5429.0799864859155</v>
      </c>
      <c r="M26" s="44">
        <f t="shared" si="17"/>
        <v>4307.5883120399776</v>
      </c>
      <c r="N26" s="23">
        <f t="shared" si="17"/>
        <v>7052.4299615727978</v>
      </c>
      <c r="O26" s="23">
        <f t="shared" si="17"/>
        <v>6493.4161306134056</v>
      </c>
    </row>
    <row r="27" spans="1:15" s="58" customFormat="1" ht="19.5" customHeight="1" x14ac:dyDescent="0.25">
      <c r="A27" s="32" t="s">
        <v>25</v>
      </c>
      <c r="B27" s="10">
        <v>2649959215</v>
      </c>
      <c r="C27" s="11">
        <v>135834557</v>
      </c>
      <c r="D27" s="11">
        <v>113888019</v>
      </c>
      <c r="E27" s="11">
        <v>175336685</v>
      </c>
      <c r="F27" s="11">
        <v>281965030.13</v>
      </c>
      <c r="G27" s="11">
        <v>234199083</v>
      </c>
      <c r="H27" s="11">
        <v>358230406</v>
      </c>
      <c r="I27" s="11">
        <v>189584854</v>
      </c>
      <c r="J27" s="11">
        <v>297701593</v>
      </c>
      <c r="K27" s="11">
        <v>164550140</v>
      </c>
      <c r="L27" s="11">
        <v>84328610</v>
      </c>
      <c r="M27" s="39">
        <v>208348698</v>
      </c>
      <c r="N27" s="11">
        <f>B27+F27+G27+H27+I27+J27+K27+L27+M27</f>
        <v>4468867629.1300001</v>
      </c>
      <c r="O27" s="11">
        <f>SUM(B27:M27)</f>
        <v>4893926890.1300001</v>
      </c>
    </row>
    <row r="28" spans="1:15" s="58" customFormat="1" ht="19.5" customHeight="1" x14ac:dyDescent="0.25">
      <c r="A28" s="73" t="s">
        <v>26</v>
      </c>
      <c r="B28" s="89">
        <f t="shared" ref="B28:H28" si="18">B27/B18</f>
        <v>560357.62256690033</v>
      </c>
      <c r="C28" s="90">
        <f t="shared" si="18"/>
        <v>545695.6331351439</v>
      </c>
      <c r="D28" s="90">
        <f t="shared" si="18"/>
        <v>584340.78501795791</v>
      </c>
      <c r="E28" s="90">
        <f t="shared" si="18"/>
        <v>572808.51029075461</v>
      </c>
      <c r="F28" s="90">
        <f t="shared" si="18"/>
        <v>560299.32066210953</v>
      </c>
      <c r="G28" s="90">
        <f t="shared" si="18"/>
        <v>561238.18687243876</v>
      </c>
      <c r="H28" s="90">
        <f t="shared" si="18"/>
        <v>564586.92828999215</v>
      </c>
      <c r="I28" s="90">
        <f t="shared" ref="I28:O28" si="19">I27/I18</f>
        <v>548012.29657464952</v>
      </c>
      <c r="J28" s="90">
        <f t="shared" si="19"/>
        <v>521003.8379418971</v>
      </c>
      <c r="K28" s="90">
        <f t="shared" si="19"/>
        <v>596088.17243253032</v>
      </c>
      <c r="L28" s="90">
        <f t="shared" si="19"/>
        <v>556808.25354902609</v>
      </c>
      <c r="M28" s="91">
        <f t="shared" si="19"/>
        <v>566935.23265306128</v>
      </c>
      <c r="N28" s="90">
        <f t="shared" si="19"/>
        <v>558857.84395411459</v>
      </c>
      <c r="O28" s="90">
        <f t="shared" si="19"/>
        <v>559539.33813876647</v>
      </c>
    </row>
    <row r="29" spans="1:15" ht="16.5" x14ac:dyDescent="0.25">
      <c r="A29" s="62"/>
      <c r="B29" s="63"/>
      <c r="C29" s="63"/>
      <c r="D29" s="63"/>
      <c r="E29" s="64"/>
      <c r="F29" s="64"/>
      <c r="G29" s="64"/>
      <c r="H29" s="64"/>
      <c r="I29" s="64"/>
      <c r="J29" s="64"/>
      <c r="K29" s="64"/>
      <c r="L29" s="64"/>
      <c r="M29" s="64"/>
      <c r="N29" s="65"/>
      <c r="O29" s="64"/>
    </row>
    <row r="30" spans="1:15" x14ac:dyDescent="0.25">
      <c r="A30" s="104"/>
      <c r="B30" s="104"/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</row>
    <row r="31" spans="1:15" x14ac:dyDescent="0.25">
      <c r="A31" s="4"/>
    </row>
  </sheetData>
  <mergeCells count="2">
    <mergeCell ref="A1:O1"/>
    <mergeCell ref="A30:O30"/>
  </mergeCells>
  <phoneticPr fontId="0" type="noConversion"/>
  <printOptions gridLinesSet="0"/>
  <pageMargins left="0.39" right="0.45" top="0.98425196850393704" bottom="0.98425196850393704" header="0.51181102362204722" footer="0.51181102362204722"/>
  <pageSetup paperSize="9" scale="75" orientation="landscape" verticalDpi="300" r:id="rId1"/>
  <headerFooter alignWithMargins="0">
    <oddFooter>&amp;C&amp;F&amp;R&amp;D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1"/>
  <sheetViews>
    <sheetView showGridLines="0" workbookViewId="0">
      <selection sqref="A1:P1"/>
    </sheetView>
  </sheetViews>
  <sheetFormatPr baseColWidth="10" defaultRowHeight="15" x14ac:dyDescent="0.2"/>
  <cols>
    <col min="1" max="1" width="23.7109375" style="61" customWidth="1"/>
    <col min="2" max="12" width="11.28515625" style="61" customWidth="1"/>
    <col min="13" max="16" width="11.28515625" style="71" customWidth="1"/>
    <col min="17" max="17" width="14.28515625" style="71" customWidth="1"/>
    <col min="18" max="16384" width="11.42578125" style="71"/>
  </cols>
  <sheetData>
    <row r="1" spans="1:19" s="68" customFormat="1" ht="19.5" customHeight="1" x14ac:dyDescent="0.25">
      <c r="A1" s="103" t="s">
        <v>29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9" s="58" customFormat="1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/>
      <c r="O2" s="49"/>
    </row>
    <row r="3" spans="1:19" s="70" customFormat="1" ht="22.5" customHeight="1" x14ac:dyDescent="0.25">
      <c r="A3" s="75"/>
      <c r="B3" s="74" t="s">
        <v>203</v>
      </c>
      <c r="C3" s="53" t="s">
        <v>82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204</v>
      </c>
      <c r="J3" s="53" t="s">
        <v>84</v>
      </c>
      <c r="K3" s="53" t="s">
        <v>51</v>
      </c>
      <c r="L3" s="53" t="s">
        <v>52</v>
      </c>
      <c r="M3" s="53" t="s">
        <v>85</v>
      </c>
      <c r="N3" s="88" t="s">
        <v>1</v>
      </c>
      <c r="O3" s="74" t="s">
        <v>86</v>
      </c>
      <c r="P3" s="53" t="s">
        <v>87</v>
      </c>
    </row>
    <row r="4" spans="1:19" s="69" customFormat="1" ht="19.5" customHeight="1" x14ac:dyDescent="0.25">
      <c r="A4" s="28" t="s">
        <v>2</v>
      </c>
      <c r="B4" s="8">
        <v>1595</v>
      </c>
      <c r="C4" s="9">
        <v>187</v>
      </c>
      <c r="D4" s="9">
        <v>186</v>
      </c>
      <c r="E4" s="9">
        <v>387</v>
      </c>
      <c r="F4" s="9">
        <v>285</v>
      </c>
      <c r="G4" s="9">
        <v>232</v>
      </c>
      <c r="H4" s="9">
        <v>225</v>
      </c>
      <c r="I4" s="9">
        <v>121</v>
      </c>
      <c r="J4" s="9">
        <v>191</v>
      </c>
      <c r="K4" s="9">
        <v>348</v>
      </c>
      <c r="L4" s="9">
        <v>155</v>
      </c>
      <c r="M4" s="9">
        <v>105</v>
      </c>
      <c r="N4" s="38">
        <v>325</v>
      </c>
      <c r="O4" s="8">
        <f>B4+F4+G4+H4+I4+J4+K4+L4+M4+N4</f>
        <v>3582</v>
      </c>
      <c r="P4" s="9">
        <f>SUM(B4:N4)</f>
        <v>4342</v>
      </c>
      <c r="S4" s="69">
        <f>P4-C4-D4-E4</f>
        <v>3582</v>
      </c>
    </row>
    <row r="5" spans="1:19" s="69" customFormat="1" ht="20.100000000000001" customHeight="1" x14ac:dyDescent="0.25">
      <c r="A5" s="30" t="s">
        <v>3</v>
      </c>
      <c r="B5" s="10">
        <v>1485</v>
      </c>
      <c r="C5" s="11">
        <v>187</v>
      </c>
      <c r="D5" s="11">
        <v>151</v>
      </c>
      <c r="E5" s="11">
        <v>375</v>
      </c>
      <c r="F5" s="11">
        <v>268</v>
      </c>
      <c r="G5" s="11">
        <v>231</v>
      </c>
      <c r="H5" s="11">
        <v>221</v>
      </c>
      <c r="I5" s="11">
        <v>116</v>
      </c>
      <c r="J5" s="11">
        <v>191</v>
      </c>
      <c r="K5" s="11">
        <v>348</v>
      </c>
      <c r="L5" s="11">
        <v>154</v>
      </c>
      <c r="M5" s="11">
        <v>105</v>
      </c>
      <c r="N5" s="39">
        <v>325</v>
      </c>
      <c r="O5" s="10">
        <f>B5+F5+G5+H5+I5+J5+K5+L5+M5+N5</f>
        <v>3444</v>
      </c>
      <c r="P5" s="11">
        <f>SUM(B5:N5)</f>
        <v>4157</v>
      </c>
    </row>
    <row r="6" spans="1:19" s="58" customFormat="1" ht="20.100000000000001" customHeight="1" x14ac:dyDescent="0.25">
      <c r="A6" s="30" t="s">
        <v>4</v>
      </c>
      <c r="B6" s="10">
        <v>487610</v>
      </c>
      <c r="C6" s="11">
        <v>57389</v>
      </c>
      <c r="D6" s="11">
        <v>50238</v>
      </c>
      <c r="E6" s="11">
        <v>120845</v>
      </c>
      <c r="F6" s="11">
        <v>96779</v>
      </c>
      <c r="G6" s="11">
        <v>77054</v>
      </c>
      <c r="H6" s="11">
        <v>66093</v>
      </c>
      <c r="I6" s="11">
        <v>26845</v>
      </c>
      <c r="J6" s="11">
        <v>58662</v>
      </c>
      <c r="K6" s="11">
        <v>122373</v>
      </c>
      <c r="L6" s="11">
        <v>47618</v>
      </c>
      <c r="M6" s="11">
        <v>30147</v>
      </c>
      <c r="N6" s="39">
        <v>94274</v>
      </c>
      <c r="O6" s="10">
        <f>B6+F6+G6+H6+I6+J6+K6+L6+M6+N6</f>
        <v>1107455</v>
      </c>
      <c r="P6" s="11">
        <f>SUM(B6:N6)</f>
        <v>1335927</v>
      </c>
    </row>
    <row r="7" spans="1:19" s="58" customFormat="1" ht="20.100000000000001" customHeight="1" x14ac:dyDescent="0.25">
      <c r="A7" s="31" t="s">
        <v>5</v>
      </c>
      <c r="B7" s="12">
        <v>68234</v>
      </c>
      <c r="C7" s="13">
        <v>9812</v>
      </c>
      <c r="D7" s="13">
        <v>6593</v>
      </c>
      <c r="E7" s="13">
        <v>397</v>
      </c>
      <c r="F7" s="13">
        <v>20235</v>
      </c>
      <c r="G7" s="13">
        <v>11567</v>
      </c>
      <c r="H7" s="13">
        <v>8497</v>
      </c>
      <c r="I7" s="13">
        <v>1587</v>
      </c>
      <c r="J7" s="13">
        <v>7422</v>
      </c>
      <c r="K7" s="13">
        <v>15087</v>
      </c>
      <c r="L7" s="13">
        <v>7590</v>
      </c>
      <c r="M7" s="13">
        <v>5252</v>
      </c>
      <c r="N7" s="40">
        <v>9585</v>
      </c>
      <c r="O7" s="12">
        <f>B7+F7+G7+H7+I7+J7+K7+L7+M7+N7</f>
        <v>155056</v>
      </c>
      <c r="P7" s="13">
        <f>SUM(B7:N7)</f>
        <v>171858</v>
      </c>
    </row>
    <row r="8" spans="1:19" s="58" customFormat="1" ht="20.100000000000001" customHeight="1" x14ac:dyDescent="0.25">
      <c r="A8" s="30" t="s">
        <v>6</v>
      </c>
      <c r="B8" s="76">
        <f t="shared" ref="B8:P8" si="0">B7/B6</f>
        <v>0.13993560427390742</v>
      </c>
      <c r="C8" s="77">
        <f t="shared" si="0"/>
        <v>0.17097353151300773</v>
      </c>
      <c r="D8" s="77">
        <f t="shared" si="0"/>
        <v>0.13123531987738365</v>
      </c>
      <c r="E8" s="77">
        <f t="shared" si="0"/>
        <v>3.2852000496503787E-3</v>
      </c>
      <c r="F8" s="77">
        <f t="shared" si="0"/>
        <v>0.20908461546409862</v>
      </c>
      <c r="G8" s="77">
        <f t="shared" si="0"/>
        <v>0.15011550341319074</v>
      </c>
      <c r="H8" s="77">
        <f t="shared" si="0"/>
        <v>0.12856126972599216</v>
      </c>
      <c r="I8" s="77">
        <f t="shared" si="0"/>
        <v>5.9117154032408269E-2</v>
      </c>
      <c r="J8" s="77">
        <f t="shared" si="0"/>
        <v>0.12652142784085096</v>
      </c>
      <c r="K8" s="77">
        <f t="shared" si="0"/>
        <v>0.12328699958324141</v>
      </c>
      <c r="L8" s="77">
        <f t="shared" si="0"/>
        <v>0.15939350665714647</v>
      </c>
      <c r="M8" s="77">
        <f t="shared" si="0"/>
        <v>0.17421302285467874</v>
      </c>
      <c r="N8" s="78">
        <f t="shared" si="0"/>
        <v>0.10167172285041474</v>
      </c>
      <c r="O8" s="76">
        <f>O7/O6</f>
        <v>0.14001110654608992</v>
      </c>
      <c r="P8" s="77">
        <f t="shared" si="0"/>
        <v>0.12864325670489479</v>
      </c>
    </row>
    <row r="9" spans="1:19" s="58" customFormat="1" ht="20.100000000000001" customHeight="1" x14ac:dyDescent="0.25">
      <c r="A9" s="30" t="s">
        <v>7</v>
      </c>
      <c r="B9" s="10">
        <v>417073</v>
      </c>
      <c r="C9" s="11">
        <v>53791</v>
      </c>
      <c r="D9" s="11">
        <v>44602</v>
      </c>
      <c r="E9" s="11">
        <v>116249</v>
      </c>
      <c r="F9" s="11">
        <v>82829</v>
      </c>
      <c r="G9" s="11">
        <v>65380</v>
      </c>
      <c r="H9" s="11">
        <v>54516</v>
      </c>
      <c r="I9" s="11">
        <v>21713</v>
      </c>
      <c r="J9" s="11">
        <v>49145</v>
      </c>
      <c r="K9" s="11">
        <v>106605</v>
      </c>
      <c r="L9" s="11">
        <v>40271</v>
      </c>
      <c r="M9" s="11">
        <v>25722</v>
      </c>
      <c r="N9" s="39">
        <v>79332</v>
      </c>
      <c r="O9" s="10">
        <f>B9+F9+G9+H9+I9+J9+K9+L9+M9+N9</f>
        <v>942586</v>
      </c>
      <c r="P9" s="11">
        <f>SUM(B9:N9)</f>
        <v>1157228</v>
      </c>
    </row>
    <row r="10" spans="1:19" s="69" customFormat="1" ht="20.100000000000001" customHeight="1" x14ac:dyDescent="0.25">
      <c r="A10" s="30" t="s">
        <v>8</v>
      </c>
      <c r="B10" s="10">
        <v>70534</v>
      </c>
      <c r="C10" s="11">
        <v>3595</v>
      </c>
      <c r="D10" s="11">
        <v>5656</v>
      </c>
      <c r="E10" s="11">
        <v>4483</v>
      </c>
      <c r="F10" s="11">
        <v>14518</v>
      </c>
      <c r="G10" s="11">
        <v>12098</v>
      </c>
      <c r="H10" s="11">
        <v>12072</v>
      </c>
      <c r="I10" s="11">
        <v>5270</v>
      </c>
      <c r="J10" s="11">
        <v>9767</v>
      </c>
      <c r="K10" s="11">
        <v>15832</v>
      </c>
      <c r="L10" s="11">
        <v>7524</v>
      </c>
      <c r="M10" s="11">
        <v>4560</v>
      </c>
      <c r="N10" s="39">
        <v>14944</v>
      </c>
      <c r="O10" s="10">
        <f>B10+F10+G10+H10+I10+J10+K10+L10+M10+N10</f>
        <v>167119</v>
      </c>
      <c r="P10" s="11">
        <f>SUM(B10:N10)</f>
        <v>180853</v>
      </c>
    </row>
    <row r="11" spans="1:19" s="58" customFormat="1" ht="20.100000000000001" customHeight="1" x14ac:dyDescent="0.25">
      <c r="A11" s="30" t="s">
        <v>9</v>
      </c>
      <c r="B11" s="10">
        <v>69594</v>
      </c>
      <c r="C11" s="11">
        <v>3529</v>
      </c>
      <c r="D11" s="11">
        <v>5520</v>
      </c>
      <c r="E11" s="11">
        <v>4555</v>
      </c>
      <c r="F11" s="11">
        <v>14289</v>
      </c>
      <c r="G11" s="11">
        <v>11886</v>
      </c>
      <c r="H11" s="11">
        <v>11897</v>
      </c>
      <c r="I11" s="11">
        <v>5252</v>
      </c>
      <c r="J11" s="11">
        <v>9608</v>
      </c>
      <c r="K11" s="11">
        <v>15492</v>
      </c>
      <c r="L11" s="11">
        <v>7418</v>
      </c>
      <c r="M11" s="11">
        <v>4475</v>
      </c>
      <c r="N11" s="39">
        <v>14737</v>
      </c>
      <c r="O11" s="10">
        <f>B11+F11+G11+H11+I11+J11+K11+L11+M11+N11</f>
        <v>164648</v>
      </c>
      <c r="P11" s="11">
        <f>SUM(B11:N11)</f>
        <v>178252</v>
      </c>
    </row>
    <row r="12" spans="1:19" s="58" customFormat="1" ht="20.100000000000001" customHeight="1" x14ac:dyDescent="0.25">
      <c r="A12" s="30" t="s">
        <v>10</v>
      </c>
      <c r="B12" s="10">
        <v>943</v>
      </c>
      <c r="C12" s="11">
        <v>69</v>
      </c>
      <c r="D12" s="11">
        <v>116</v>
      </c>
      <c r="E12" s="11">
        <v>41</v>
      </c>
      <c r="F12" s="11">
        <v>216</v>
      </c>
      <c r="G12" s="11">
        <v>178</v>
      </c>
      <c r="H12" s="11">
        <v>172</v>
      </c>
      <c r="I12" s="11">
        <v>20</v>
      </c>
      <c r="J12" s="11">
        <v>127</v>
      </c>
      <c r="K12" s="11">
        <v>276</v>
      </c>
      <c r="L12" s="11">
        <v>112</v>
      </c>
      <c r="M12" s="11">
        <v>69</v>
      </c>
      <c r="N12" s="39">
        <v>205</v>
      </c>
      <c r="O12" s="10">
        <f>B12+F12+G12+H12+I12+J12+K12+L12+M12+N12</f>
        <v>2318</v>
      </c>
      <c r="P12" s="11">
        <f>SUM(B12:N12)</f>
        <v>2544</v>
      </c>
    </row>
    <row r="13" spans="1:19" s="58" customFormat="1" ht="20.100000000000001" customHeight="1" x14ac:dyDescent="0.25">
      <c r="A13" s="30" t="s">
        <v>11</v>
      </c>
      <c r="B13" s="10">
        <v>776</v>
      </c>
      <c r="C13" s="11">
        <v>103</v>
      </c>
      <c r="D13" s="11">
        <v>64</v>
      </c>
      <c r="E13" s="11">
        <v>289</v>
      </c>
      <c r="F13" s="11">
        <v>141</v>
      </c>
      <c r="G13" s="11">
        <v>140</v>
      </c>
      <c r="H13" s="11">
        <v>116</v>
      </c>
      <c r="I13" s="11">
        <v>34</v>
      </c>
      <c r="J13" s="11">
        <v>108</v>
      </c>
      <c r="K13" s="11">
        <v>197</v>
      </c>
      <c r="L13" s="11">
        <v>91</v>
      </c>
      <c r="M13" s="11">
        <v>67</v>
      </c>
      <c r="N13" s="39">
        <v>191</v>
      </c>
      <c r="O13" s="10">
        <f>B13+F13+G13+H13+I13+J13+K13+L13+M13+N13</f>
        <v>1861</v>
      </c>
      <c r="P13" s="11">
        <f>SUM(B13:N13)</f>
        <v>2317</v>
      </c>
    </row>
    <row r="14" spans="1:19" s="58" customFormat="1" ht="20.100000000000001" customHeight="1" x14ac:dyDescent="0.25">
      <c r="A14" s="32" t="s">
        <v>12</v>
      </c>
      <c r="B14" s="20">
        <f>(B10+B11+B12)/2</f>
        <v>70535.5</v>
      </c>
      <c r="C14" s="21">
        <f>(C10+C11+C12)/2</f>
        <v>3596.5</v>
      </c>
      <c r="D14" s="21">
        <f>(D10+D11+D12)/2</f>
        <v>5646</v>
      </c>
      <c r="E14" s="21">
        <f>(E10+E11+E12)/2</f>
        <v>4539.5</v>
      </c>
      <c r="F14" s="21">
        <f t="shared" ref="F14:P14" si="1">(F10+F11+F12)/2</f>
        <v>14511.5</v>
      </c>
      <c r="G14" s="21">
        <f t="shared" si="1"/>
        <v>12081</v>
      </c>
      <c r="H14" s="21">
        <f t="shared" si="1"/>
        <v>12070.5</v>
      </c>
      <c r="I14" s="21">
        <f t="shared" si="1"/>
        <v>5271</v>
      </c>
      <c r="J14" s="21">
        <f t="shared" si="1"/>
        <v>9751</v>
      </c>
      <c r="K14" s="21">
        <f t="shared" si="1"/>
        <v>15800</v>
      </c>
      <c r="L14" s="21">
        <f t="shared" si="1"/>
        <v>7527</v>
      </c>
      <c r="M14" s="21">
        <f t="shared" si="1"/>
        <v>4552</v>
      </c>
      <c r="N14" s="43">
        <f t="shared" si="1"/>
        <v>14943</v>
      </c>
      <c r="O14" s="20">
        <f>(O10+O11+O12)/2</f>
        <v>167042.5</v>
      </c>
      <c r="P14" s="21">
        <f t="shared" si="1"/>
        <v>180824.5</v>
      </c>
    </row>
    <row r="15" spans="1:19" s="58" customFormat="1" ht="20.100000000000001" customHeight="1" x14ac:dyDescent="0.25">
      <c r="A15" s="32" t="s">
        <v>13</v>
      </c>
      <c r="B15" s="10">
        <v>779</v>
      </c>
      <c r="C15" s="11">
        <v>38</v>
      </c>
      <c r="D15" s="11">
        <v>17</v>
      </c>
      <c r="E15" s="11">
        <v>36</v>
      </c>
      <c r="F15" s="11">
        <v>48</v>
      </c>
      <c r="G15" s="11">
        <v>52</v>
      </c>
      <c r="H15" s="11">
        <v>26</v>
      </c>
      <c r="I15" s="11">
        <v>21</v>
      </c>
      <c r="J15" s="11">
        <v>35</v>
      </c>
      <c r="K15" s="11">
        <v>58</v>
      </c>
      <c r="L15" s="11">
        <v>38</v>
      </c>
      <c r="M15" s="11">
        <v>23</v>
      </c>
      <c r="N15" s="39">
        <v>58</v>
      </c>
      <c r="O15" s="10">
        <f>B15+F15+G15+H15+I15+J15+K15+L15+M15+N15</f>
        <v>1138</v>
      </c>
      <c r="P15" s="11">
        <f>SUM(B15:N15)</f>
        <v>1229</v>
      </c>
    </row>
    <row r="16" spans="1:19" s="58" customFormat="1" ht="20.100000000000001" customHeight="1" x14ac:dyDescent="0.25">
      <c r="A16" s="32" t="s">
        <v>14</v>
      </c>
      <c r="B16" s="10">
        <v>301485</v>
      </c>
      <c r="C16" s="11" t="s">
        <v>28</v>
      </c>
      <c r="D16" s="11">
        <v>3592</v>
      </c>
      <c r="E16" s="11">
        <v>377</v>
      </c>
      <c r="F16" s="11">
        <v>34464</v>
      </c>
      <c r="G16" s="11">
        <v>33361</v>
      </c>
      <c r="H16" s="11">
        <v>23739</v>
      </c>
      <c r="I16" s="11">
        <v>11436</v>
      </c>
      <c r="J16" s="11">
        <v>33369</v>
      </c>
      <c r="K16" s="11">
        <v>34097</v>
      </c>
      <c r="L16" s="11">
        <v>31467</v>
      </c>
      <c r="M16" s="11">
        <v>10046</v>
      </c>
      <c r="N16" s="39">
        <v>35225</v>
      </c>
      <c r="O16" s="10">
        <f>B16+F16+G16+H16+I16+J16+K16+L16+M16+N16</f>
        <v>548689</v>
      </c>
      <c r="P16" s="11">
        <f>SUM(B16:N16)</f>
        <v>552658</v>
      </c>
    </row>
    <row r="17" spans="1:16" s="58" customFormat="1" ht="20.100000000000001" customHeight="1" x14ac:dyDescent="0.25">
      <c r="A17" s="32" t="s">
        <v>15</v>
      </c>
      <c r="B17" s="10">
        <v>892242</v>
      </c>
      <c r="C17" s="11">
        <v>0</v>
      </c>
      <c r="D17" s="11">
        <v>5417</v>
      </c>
      <c r="E17" s="11">
        <v>2552</v>
      </c>
      <c r="F17" s="11">
        <v>101664</v>
      </c>
      <c r="G17" s="11">
        <v>83726</v>
      </c>
      <c r="H17" s="11">
        <v>63716</v>
      </c>
      <c r="I17" s="11">
        <v>29279</v>
      </c>
      <c r="J17" s="11">
        <v>84336</v>
      </c>
      <c r="K17" s="11">
        <v>102834</v>
      </c>
      <c r="L17" s="11">
        <v>81887</v>
      </c>
      <c r="M17" s="11">
        <v>41709</v>
      </c>
      <c r="N17" s="39">
        <v>77180</v>
      </c>
      <c r="O17" s="10">
        <f>B17+F17+G17+H17+I17+J17+K17+L17+M17+N17</f>
        <v>1558573</v>
      </c>
      <c r="P17" s="11">
        <f>SUM(B17:N17)</f>
        <v>1566542</v>
      </c>
    </row>
    <row r="18" spans="1:16" s="58" customFormat="1" ht="20.100000000000001" customHeight="1" x14ac:dyDescent="0.25">
      <c r="A18" s="30" t="s">
        <v>16</v>
      </c>
      <c r="B18" s="79">
        <v>4659.7700000000004</v>
      </c>
      <c r="C18" s="80">
        <v>227.42</v>
      </c>
      <c r="D18" s="80">
        <v>202.13</v>
      </c>
      <c r="E18" s="80">
        <v>396.94</v>
      </c>
      <c r="F18" s="80">
        <v>503.68</v>
      </c>
      <c r="G18" s="80">
        <v>400.74</v>
      </c>
      <c r="H18" s="80">
        <v>414.4</v>
      </c>
      <c r="I18" s="80">
        <v>182.2</v>
      </c>
      <c r="J18" s="80">
        <v>329.18</v>
      </c>
      <c r="K18" s="80">
        <v>564.70000000000005</v>
      </c>
      <c r="L18" s="80">
        <v>266.8</v>
      </c>
      <c r="M18" s="80">
        <v>147.46</v>
      </c>
      <c r="N18" s="81">
        <v>355.5</v>
      </c>
      <c r="O18" s="79">
        <f>B18+F18+G18+H18+I18+J18+K18+L18+M18+N18</f>
        <v>7824.43</v>
      </c>
      <c r="P18" s="80">
        <f>SUM(B18:N18)</f>
        <v>8650.92</v>
      </c>
    </row>
    <row r="19" spans="1:16" s="58" customFormat="1" ht="20.100000000000001" customHeight="1" x14ac:dyDescent="0.25">
      <c r="A19" s="32" t="s">
        <v>17</v>
      </c>
      <c r="B19" s="79">
        <f>B9/365</f>
        <v>1142.6657534246576</v>
      </c>
      <c r="C19" s="80">
        <f t="shared" ref="C19:P19" si="2">C9/365</f>
        <v>147.37260273972603</v>
      </c>
      <c r="D19" s="80">
        <f t="shared" si="2"/>
        <v>122.1972602739726</v>
      </c>
      <c r="E19" s="80">
        <f t="shared" si="2"/>
        <v>318.49041095890414</v>
      </c>
      <c r="F19" s="80">
        <f t="shared" si="2"/>
        <v>226.92876712328768</v>
      </c>
      <c r="G19" s="80">
        <f t="shared" si="2"/>
        <v>179.12328767123287</v>
      </c>
      <c r="H19" s="80">
        <f t="shared" si="2"/>
        <v>149.35890410958905</v>
      </c>
      <c r="I19" s="80">
        <f t="shared" si="2"/>
        <v>59.487671232876714</v>
      </c>
      <c r="J19" s="80">
        <f t="shared" si="2"/>
        <v>134.64383561643837</v>
      </c>
      <c r="K19" s="80">
        <f t="shared" si="2"/>
        <v>292.06849315068496</v>
      </c>
      <c r="L19" s="80">
        <f t="shared" si="2"/>
        <v>110.33150684931506</v>
      </c>
      <c r="M19" s="80">
        <f t="shared" si="2"/>
        <v>70.471232876712335</v>
      </c>
      <c r="N19" s="81">
        <f t="shared" si="2"/>
        <v>217.34794520547945</v>
      </c>
      <c r="O19" s="79">
        <f t="shared" si="2"/>
        <v>2582.4273972602741</v>
      </c>
      <c r="P19" s="80">
        <f t="shared" si="2"/>
        <v>3170.4876712328769</v>
      </c>
    </row>
    <row r="20" spans="1:16" s="58" customFormat="1" ht="20.100000000000001" customHeight="1" x14ac:dyDescent="0.25">
      <c r="A20" s="32" t="s">
        <v>18</v>
      </c>
      <c r="B20" s="79">
        <f t="shared" ref="B20:P20" si="3">B9*100/(B5*365)</f>
        <v>76.947188782805227</v>
      </c>
      <c r="C20" s="80">
        <f t="shared" si="3"/>
        <v>78.808878470441726</v>
      </c>
      <c r="D20" s="80">
        <f t="shared" si="3"/>
        <v>80.925337929783183</v>
      </c>
      <c r="E20" s="80">
        <f t="shared" si="3"/>
        <v>84.930776255707769</v>
      </c>
      <c r="F20" s="80">
        <f t="shared" si="3"/>
        <v>84.674913105704348</v>
      </c>
      <c r="G20" s="80">
        <f t="shared" si="3"/>
        <v>77.542548775425487</v>
      </c>
      <c r="H20" s="80">
        <f t="shared" si="3"/>
        <v>67.583214529225813</v>
      </c>
      <c r="I20" s="80">
        <f t="shared" si="3"/>
        <v>51.282475200755783</v>
      </c>
      <c r="J20" s="80">
        <f t="shared" si="3"/>
        <v>70.494154773004368</v>
      </c>
      <c r="K20" s="80">
        <f t="shared" si="3"/>
        <v>83.927727916863489</v>
      </c>
      <c r="L20" s="80">
        <f t="shared" si="3"/>
        <v>71.643835616438352</v>
      </c>
      <c r="M20" s="80">
        <f t="shared" si="3"/>
        <v>67.115459882583167</v>
      </c>
      <c r="N20" s="81">
        <f t="shared" si="3"/>
        <v>66.876290832455211</v>
      </c>
      <c r="O20" s="79">
        <f>O9*100/(O5*365)</f>
        <v>74.983373904189136</v>
      </c>
      <c r="P20" s="80">
        <f t="shared" si="3"/>
        <v>76.2686473714909</v>
      </c>
    </row>
    <row r="21" spans="1:16" s="58" customFormat="1" ht="20.100000000000001" customHeight="1" x14ac:dyDescent="0.25">
      <c r="A21" s="32" t="s">
        <v>19</v>
      </c>
      <c r="B21" s="79">
        <f t="shared" ref="B21:P21" si="4">B9/B14</f>
        <v>5.9129516342834458</v>
      </c>
      <c r="C21" s="80">
        <f t="shared" si="4"/>
        <v>14.956485471986653</v>
      </c>
      <c r="D21" s="80">
        <f t="shared" si="4"/>
        <v>7.8997520368402405</v>
      </c>
      <c r="E21" s="80">
        <f t="shared" si="4"/>
        <v>25.608326908249808</v>
      </c>
      <c r="F21" s="80">
        <f t="shared" si="4"/>
        <v>5.7078179374978468</v>
      </c>
      <c r="G21" s="80">
        <f t="shared" si="4"/>
        <v>5.4118036586375302</v>
      </c>
      <c r="H21" s="80">
        <f t="shared" si="4"/>
        <v>4.5164657636386227</v>
      </c>
      <c r="I21" s="80">
        <f t="shared" si="4"/>
        <v>4.119332195029406</v>
      </c>
      <c r="J21" s="80">
        <f t="shared" si="4"/>
        <v>5.0399958978566302</v>
      </c>
      <c r="K21" s="80">
        <f t="shared" si="4"/>
        <v>6.7471518987341774</v>
      </c>
      <c r="L21" s="80">
        <f t="shared" si="4"/>
        <v>5.3502059253354588</v>
      </c>
      <c r="M21" s="80">
        <f t="shared" si="4"/>
        <v>5.6507029876977155</v>
      </c>
      <c r="N21" s="81">
        <f t="shared" si="4"/>
        <v>5.3089741015860268</v>
      </c>
      <c r="O21" s="79">
        <f>O9/O14</f>
        <v>5.6427915051558735</v>
      </c>
      <c r="P21" s="80">
        <f t="shared" si="4"/>
        <v>6.399730125066017</v>
      </c>
    </row>
    <row r="22" spans="1:16" s="58" customFormat="1" ht="20.100000000000001" customHeight="1" x14ac:dyDescent="0.25">
      <c r="A22" s="32" t="s">
        <v>20</v>
      </c>
      <c r="B22" s="10">
        <v>3789439656</v>
      </c>
      <c r="C22" s="11">
        <v>179626096</v>
      </c>
      <c r="D22" s="11">
        <v>196621852</v>
      </c>
      <c r="E22" s="11">
        <v>310172010</v>
      </c>
      <c r="F22" s="11">
        <v>459037723</v>
      </c>
      <c r="G22" s="11">
        <v>336688969</v>
      </c>
      <c r="H22" s="11">
        <v>322360754</v>
      </c>
      <c r="I22" s="11">
        <v>145741160</v>
      </c>
      <c r="J22" s="11">
        <v>270751702</v>
      </c>
      <c r="K22" s="11">
        <v>420491697</v>
      </c>
      <c r="L22" s="11">
        <v>252131234</v>
      </c>
      <c r="M22" s="11">
        <v>128387987</v>
      </c>
      <c r="N22" s="39">
        <v>327052616</v>
      </c>
      <c r="O22" s="10">
        <f>SUM(B22,F22:N22)</f>
        <v>6452083498</v>
      </c>
      <c r="P22" s="11">
        <f>SUM(B22:N22)</f>
        <v>7138503456</v>
      </c>
    </row>
    <row r="23" spans="1:16" s="58" customFormat="1" ht="20.100000000000001" customHeight="1" x14ac:dyDescent="0.25">
      <c r="A23" s="32" t="s">
        <v>21</v>
      </c>
      <c r="B23" s="22">
        <f t="shared" ref="B23:P23" si="5">B22/B4</f>
        <v>2375824.235736677</v>
      </c>
      <c r="C23" s="23">
        <f t="shared" si="5"/>
        <v>960567.35828877008</v>
      </c>
      <c r="D23" s="23">
        <f t="shared" si="5"/>
        <v>1057106.7311827957</v>
      </c>
      <c r="E23" s="23">
        <f t="shared" si="5"/>
        <v>801478.06201550388</v>
      </c>
      <c r="F23" s="23">
        <f t="shared" si="5"/>
        <v>1610658.6771929825</v>
      </c>
      <c r="G23" s="23">
        <f t="shared" si="5"/>
        <v>1451245.5560344828</v>
      </c>
      <c r="H23" s="23">
        <f t="shared" si="5"/>
        <v>1432714.4622222222</v>
      </c>
      <c r="I23" s="23">
        <f t="shared" si="5"/>
        <v>1204472.3966942148</v>
      </c>
      <c r="J23" s="23">
        <f t="shared" si="5"/>
        <v>1417548.1780104712</v>
      </c>
      <c r="K23" s="23">
        <f t="shared" si="5"/>
        <v>1208309.4741379311</v>
      </c>
      <c r="L23" s="23">
        <f t="shared" si="5"/>
        <v>1626653.1225806451</v>
      </c>
      <c r="M23" s="23">
        <f t="shared" si="5"/>
        <v>1222742.7333333334</v>
      </c>
      <c r="N23" s="44">
        <f t="shared" si="5"/>
        <v>1006315.7415384615</v>
      </c>
      <c r="O23" s="22">
        <f>O22/O4</f>
        <v>1801251.6744835288</v>
      </c>
      <c r="P23" s="23">
        <f t="shared" si="5"/>
        <v>1644058.8337171811</v>
      </c>
    </row>
    <row r="24" spans="1:16" s="58" customFormat="1" ht="20.100000000000001" customHeight="1" x14ac:dyDescent="0.25">
      <c r="A24" s="32" t="s">
        <v>22</v>
      </c>
      <c r="B24" s="22">
        <f t="shared" ref="B24:P24" si="6">B22/B5</f>
        <v>2551811.2161616161</v>
      </c>
      <c r="C24" s="23">
        <f t="shared" si="6"/>
        <v>960567.35828877008</v>
      </c>
      <c r="D24" s="23">
        <f t="shared" si="6"/>
        <v>1302131.4701986755</v>
      </c>
      <c r="E24" s="23">
        <f t="shared" si="6"/>
        <v>827125.36</v>
      </c>
      <c r="F24" s="23">
        <f t="shared" si="6"/>
        <v>1712827.3246268656</v>
      </c>
      <c r="G24" s="23">
        <f t="shared" si="6"/>
        <v>1457528.0043290043</v>
      </c>
      <c r="H24" s="23">
        <f t="shared" si="6"/>
        <v>1458645.9457013574</v>
      </c>
      <c r="I24" s="23">
        <f t="shared" si="6"/>
        <v>1256389.3103448276</v>
      </c>
      <c r="J24" s="23">
        <f t="shared" si="6"/>
        <v>1417548.1780104712</v>
      </c>
      <c r="K24" s="23">
        <f t="shared" si="6"/>
        <v>1208309.4741379311</v>
      </c>
      <c r="L24" s="23">
        <f t="shared" si="6"/>
        <v>1637215.8051948051</v>
      </c>
      <c r="M24" s="23">
        <f t="shared" si="6"/>
        <v>1222742.7333333334</v>
      </c>
      <c r="N24" s="44">
        <f t="shared" si="6"/>
        <v>1006315.7415384615</v>
      </c>
      <c r="O24" s="22">
        <f>O22/O5</f>
        <v>1873427.2642276422</v>
      </c>
      <c r="P24" s="23">
        <f t="shared" si="6"/>
        <v>1717224.7909550157</v>
      </c>
    </row>
    <row r="25" spans="1:16" s="58" customFormat="1" ht="19.5" customHeight="1" x14ac:dyDescent="0.25">
      <c r="A25" s="32" t="s">
        <v>23</v>
      </c>
      <c r="B25" s="22">
        <f t="shared" ref="B25:P25" si="7">B22/B6</f>
        <v>7771.4559914685915</v>
      </c>
      <c r="C25" s="23">
        <f t="shared" si="7"/>
        <v>3129.9743156354007</v>
      </c>
      <c r="D25" s="23">
        <f t="shared" si="7"/>
        <v>3913.8073171702695</v>
      </c>
      <c r="E25" s="23">
        <f t="shared" si="7"/>
        <v>2566.6929537837727</v>
      </c>
      <c r="F25" s="23">
        <f t="shared" si="7"/>
        <v>4743.1542276733589</v>
      </c>
      <c r="G25" s="23">
        <f t="shared" si="7"/>
        <v>4369.5196745139774</v>
      </c>
      <c r="H25" s="23">
        <f t="shared" si="7"/>
        <v>4877.3811750109689</v>
      </c>
      <c r="I25" s="23">
        <f t="shared" si="7"/>
        <v>5428.9871484447758</v>
      </c>
      <c r="J25" s="23">
        <f t="shared" si="7"/>
        <v>4615.4529678497156</v>
      </c>
      <c r="K25" s="23">
        <f t="shared" si="7"/>
        <v>3436.1476551200021</v>
      </c>
      <c r="L25" s="23">
        <f t="shared" si="7"/>
        <v>5294.8724011928261</v>
      </c>
      <c r="M25" s="23">
        <f t="shared" si="7"/>
        <v>4258.7317809400602</v>
      </c>
      <c r="N25" s="44">
        <f t="shared" si="7"/>
        <v>3469.1708848675139</v>
      </c>
      <c r="O25" s="22">
        <f>O22/O6</f>
        <v>5826.0457517461209</v>
      </c>
      <c r="P25" s="23">
        <f t="shared" si="7"/>
        <v>5343.4831813414958</v>
      </c>
    </row>
    <row r="26" spans="1:16" s="58" customFormat="1" ht="19.5" customHeight="1" x14ac:dyDescent="0.25">
      <c r="A26" s="32" t="s">
        <v>24</v>
      </c>
      <c r="B26" s="22">
        <f t="shared" ref="B26:P26" si="8">B22/B9</f>
        <v>9085.7947074013427</v>
      </c>
      <c r="C26" s="23">
        <f t="shared" si="8"/>
        <v>3339.3336431745088</v>
      </c>
      <c r="D26" s="23">
        <f t="shared" si="8"/>
        <v>4408.3640195506932</v>
      </c>
      <c r="E26" s="23">
        <f t="shared" si="8"/>
        <v>2668.1692745744049</v>
      </c>
      <c r="F26" s="23">
        <f t="shared" si="8"/>
        <v>5541.9928165256133</v>
      </c>
      <c r="G26" s="23">
        <f t="shared" si="8"/>
        <v>5149.7242122973385</v>
      </c>
      <c r="H26" s="23">
        <f t="shared" si="8"/>
        <v>5913.1402524029645</v>
      </c>
      <c r="I26" s="23">
        <f t="shared" si="8"/>
        <v>6712.1613779763275</v>
      </c>
      <c r="J26" s="23">
        <f t="shared" si="8"/>
        <v>5509.2420795604839</v>
      </c>
      <c r="K26" s="23">
        <f t="shared" si="8"/>
        <v>3944.3900098494441</v>
      </c>
      <c r="L26" s="23">
        <f t="shared" si="8"/>
        <v>6260.8634997889303</v>
      </c>
      <c r="M26" s="23">
        <f t="shared" si="8"/>
        <v>4991.3687504859654</v>
      </c>
      <c r="N26" s="44">
        <f t="shared" si="8"/>
        <v>4122.5812534664447</v>
      </c>
      <c r="O26" s="22">
        <f>O22/O9</f>
        <v>6845.0873426933986</v>
      </c>
      <c r="P26" s="23">
        <f t="shared" si="8"/>
        <v>6168.6231719246334</v>
      </c>
    </row>
    <row r="27" spans="1:16" s="58" customFormat="1" ht="19.5" customHeight="1" x14ac:dyDescent="0.25">
      <c r="A27" s="32" t="s">
        <v>25</v>
      </c>
      <c r="B27" s="10">
        <v>2561638423</v>
      </c>
      <c r="C27" s="11">
        <v>123691430</v>
      </c>
      <c r="D27" s="11">
        <v>114321796</v>
      </c>
      <c r="E27" s="11">
        <v>217126370</v>
      </c>
      <c r="F27" s="11">
        <v>275888477</v>
      </c>
      <c r="G27" s="11">
        <v>221601788</v>
      </c>
      <c r="H27" s="11">
        <v>221248514</v>
      </c>
      <c r="I27" s="11">
        <v>102527712</v>
      </c>
      <c r="J27" s="11">
        <v>173528222</v>
      </c>
      <c r="K27" s="11">
        <v>280977600</v>
      </c>
      <c r="L27" s="11">
        <v>156279186</v>
      </c>
      <c r="M27" s="11">
        <v>81460684</v>
      </c>
      <c r="N27" s="39">
        <v>194024024</v>
      </c>
      <c r="O27" s="10">
        <f>B27+F27+G27+H27+I27+J27+K27+L27+M27+N27</f>
        <v>4269174630</v>
      </c>
      <c r="P27" s="11">
        <f>SUM(B27:N27)</f>
        <v>4724314226</v>
      </c>
    </row>
    <row r="28" spans="1:16" s="58" customFormat="1" ht="19.5" customHeight="1" x14ac:dyDescent="0.25">
      <c r="A28" s="73" t="s">
        <v>26</v>
      </c>
      <c r="B28" s="89">
        <f t="shared" ref="B28:P28" si="9">B27/B18</f>
        <v>549734.94893524784</v>
      </c>
      <c r="C28" s="90">
        <f t="shared" si="9"/>
        <v>543889.85137630813</v>
      </c>
      <c r="D28" s="90">
        <f t="shared" si="9"/>
        <v>565585.4944837481</v>
      </c>
      <c r="E28" s="90">
        <f t="shared" si="9"/>
        <v>547000.47866176243</v>
      </c>
      <c r="F28" s="90">
        <f t="shared" si="9"/>
        <v>547745.54677573056</v>
      </c>
      <c r="G28" s="90">
        <f t="shared" si="9"/>
        <v>552981.45430952741</v>
      </c>
      <c r="H28" s="90">
        <f t="shared" si="9"/>
        <v>533900.85424710426</v>
      </c>
      <c r="I28" s="90">
        <f t="shared" si="9"/>
        <v>562720.70252469822</v>
      </c>
      <c r="J28" s="90">
        <f t="shared" si="9"/>
        <v>527152.99228385685</v>
      </c>
      <c r="K28" s="90">
        <f t="shared" si="9"/>
        <v>497569.68301753141</v>
      </c>
      <c r="L28" s="90">
        <f t="shared" si="9"/>
        <v>585754.07046476763</v>
      </c>
      <c r="M28" s="90">
        <f t="shared" si="9"/>
        <v>552425.63407025626</v>
      </c>
      <c r="N28" s="91">
        <f t="shared" si="9"/>
        <v>545777.84528832627</v>
      </c>
      <c r="O28" s="89">
        <f>O27/O18</f>
        <v>545621.16729269736</v>
      </c>
      <c r="P28" s="90">
        <f t="shared" si="9"/>
        <v>546105.41144756856</v>
      </c>
    </row>
    <row r="29" spans="1:16" s="58" customFormat="1" ht="16.5" x14ac:dyDescent="0.25">
      <c r="A29" s="62"/>
      <c r="B29" s="63"/>
      <c r="C29" s="63"/>
      <c r="D29" s="63"/>
      <c r="E29" s="64"/>
      <c r="F29" s="64"/>
      <c r="G29" s="64"/>
      <c r="H29" s="64"/>
      <c r="I29" s="64"/>
      <c r="J29" s="64"/>
      <c r="K29" s="64"/>
      <c r="L29" s="64"/>
    </row>
    <row r="30" spans="1:16" s="58" customFormat="1" ht="11.25" x14ac:dyDescent="0.25">
      <c r="B30" s="72">
        <f>B27/13.7603</f>
        <v>186161524.31269667</v>
      </c>
      <c r="C30" s="72">
        <f t="shared" ref="C30:P30" si="10">C27/13.7603</f>
        <v>8989006.7803754266</v>
      </c>
      <c r="D30" s="72">
        <f t="shared" si="10"/>
        <v>8308088.9224798875</v>
      </c>
      <c r="E30" s="72">
        <f t="shared" si="10"/>
        <v>15779188.68047935</v>
      </c>
      <c r="F30" s="72">
        <f t="shared" si="10"/>
        <v>20049597.537844379</v>
      </c>
      <c r="G30" s="72">
        <f t="shared" si="10"/>
        <v>16104429.990625203</v>
      </c>
      <c r="H30" s="72">
        <f t="shared" si="10"/>
        <v>16078756.567807388</v>
      </c>
      <c r="I30" s="72">
        <f t="shared" si="10"/>
        <v>7450979.4117860794</v>
      </c>
      <c r="J30" s="72">
        <f t="shared" si="10"/>
        <v>12610787.700849544</v>
      </c>
      <c r="K30" s="72">
        <f t="shared" si="10"/>
        <v>20419438.529683217</v>
      </c>
      <c r="L30" s="72">
        <f t="shared" si="10"/>
        <v>11357251.368066102</v>
      </c>
      <c r="M30" s="72">
        <f t="shared" si="10"/>
        <v>5919978.7795324223</v>
      </c>
      <c r="N30" s="72">
        <f t="shared" si="10"/>
        <v>14100275.720732832</v>
      </c>
      <c r="O30" s="72">
        <f t="shared" si="10"/>
        <v>310253019.91962385</v>
      </c>
      <c r="P30" s="72">
        <f t="shared" si="10"/>
        <v>343329304.30295849</v>
      </c>
    </row>
    <row r="31" spans="1:16" x14ac:dyDescent="0.2">
      <c r="A31" s="4"/>
    </row>
  </sheetData>
  <mergeCells count="1">
    <mergeCell ref="A1:P1"/>
  </mergeCells>
  <phoneticPr fontId="0" type="noConversion"/>
  <printOptions horizontalCentered="1" verticalCentered="1" gridLinesSet="0"/>
  <pageMargins left="0.27559055118110237" right="0.19685039370078741" top="0.74803149606299213" bottom="0.78740157480314965" header="0.51181102362204722" footer="0.39370078740157483"/>
  <pageSetup paperSize="9" scale="70" orientation="landscape" r:id="rId1"/>
  <headerFooter alignWithMargins="0">
    <oddFooter>&amp;L&amp;F &amp;A&amp;CKrankenanstalten&amp;R&amp;D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P31"/>
  <sheetViews>
    <sheetView showGridLines="0" workbookViewId="0">
      <selection sqref="A1:P1"/>
    </sheetView>
  </sheetViews>
  <sheetFormatPr baseColWidth="10" defaultRowHeight="15" x14ac:dyDescent="0.25"/>
  <cols>
    <col min="1" max="1" width="23.7109375" style="61" customWidth="1"/>
    <col min="2" max="12" width="11.28515625" style="61" customWidth="1"/>
    <col min="13" max="16" width="11.28515625" style="71" customWidth="1"/>
    <col min="17" max="17" width="14.28515625" customWidth="1"/>
  </cols>
  <sheetData>
    <row r="1" spans="1:16" s="68" customFormat="1" ht="19.5" customHeight="1" x14ac:dyDescent="0.25">
      <c r="A1" s="103" t="s">
        <v>30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s="58" customFormat="1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/>
      <c r="O2" s="49"/>
    </row>
    <row r="3" spans="1:16" s="70" customFormat="1" ht="22.5" customHeight="1" x14ac:dyDescent="0.25">
      <c r="A3" s="75"/>
      <c r="B3" s="74" t="s">
        <v>203</v>
      </c>
      <c r="C3" s="53" t="s">
        <v>82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204</v>
      </c>
      <c r="J3" s="53" t="s">
        <v>84</v>
      </c>
      <c r="K3" s="53" t="s">
        <v>51</v>
      </c>
      <c r="L3" s="53" t="s">
        <v>52</v>
      </c>
      <c r="M3" s="53" t="s">
        <v>85</v>
      </c>
      <c r="N3" s="88" t="s">
        <v>1</v>
      </c>
      <c r="O3" s="74" t="s">
        <v>86</v>
      </c>
      <c r="P3" s="53" t="s">
        <v>87</v>
      </c>
    </row>
    <row r="4" spans="1:16" s="69" customFormat="1" ht="19.5" customHeight="1" x14ac:dyDescent="0.25">
      <c r="A4" s="28" t="s">
        <v>2</v>
      </c>
      <c r="B4" s="8">
        <v>1612</v>
      </c>
      <c r="C4" s="9">
        <v>187</v>
      </c>
      <c r="D4" s="9">
        <v>186</v>
      </c>
      <c r="E4" s="9">
        <v>387</v>
      </c>
      <c r="F4" s="9">
        <v>285</v>
      </c>
      <c r="G4" s="9">
        <v>232</v>
      </c>
      <c r="H4" s="9">
        <v>225</v>
      </c>
      <c r="I4" s="9">
        <v>121</v>
      </c>
      <c r="J4" s="9">
        <v>191</v>
      </c>
      <c r="K4" s="9">
        <v>348</v>
      </c>
      <c r="L4" s="9">
        <v>155</v>
      </c>
      <c r="M4" s="9">
        <v>105</v>
      </c>
      <c r="N4" s="38">
        <v>325</v>
      </c>
      <c r="O4" s="8">
        <f>B4+F4+G4+H4+I4+J4+K4+L4+M4+N4</f>
        <v>3599</v>
      </c>
      <c r="P4" s="9">
        <f>B4+C4+D4+E4+F4+G4+H4+I4+J4+K4+L4+M4+N4</f>
        <v>4359</v>
      </c>
    </row>
    <row r="5" spans="1:16" s="69" customFormat="1" ht="20.100000000000001" customHeight="1" x14ac:dyDescent="0.25">
      <c r="A5" s="30" t="s">
        <v>3</v>
      </c>
      <c r="B5" s="10">
        <v>1481</v>
      </c>
      <c r="C5" s="11">
        <v>186</v>
      </c>
      <c r="D5" s="11">
        <v>164</v>
      </c>
      <c r="E5" s="11">
        <v>384</v>
      </c>
      <c r="F5" s="11">
        <v>269</v>
      </c>
      <c r="G5" s="11">
        <v>231</v>
      </c>
      <c r="H5" s="11">
        <v>221</v>
      </c>
      <c r="I5" s="11">
        <v>121</v>
      </c>
      <c r="J5" s="11">
        <v>191</v>
      </c>
      <c r="K5" s="11">
        <v>348</v>
      </c>
      <c r="L5" s="11">
        <v>161</v>
      </c>
      <c r="M5" s="11">
        <v>105</v>
      </c>
      <c r="N5" s="39">
        <v>310</v>
      </c>
      <c r="O5" s="10">
        <f>B5+F5+G5+H5+I5+J5+K5+L5+M5+N5</f>
        <v>3438</v>
      </c>
      <c r="P5" s="11">
        <f>B5+C5+D5+E5+F5+G5+H5+I5+J5+K5+L5+M5+N5</f>
        <v>4172</v>
      </c>
    </row>
    <row r="6" spans="1:16" s="58" customFormat="1" ht="20.100000000000001" customHeight="1" x14ac:dyDescent="0.25">
      <c r="A6" s="30" t="s">
        <v>4</v>
      </c>
      <c r="B6" s="10">
        <v>474567</v>
      </c>
      <c r="C6" s="11">
        <v>59147</v>
      </c>
      <c r="D6" s="11">
        <v>48895</v>
      </c>
      <c r="E6" s="11">
        <v>119442</v>
      </c>
      <c r="F6" s="11">
        <v>94228</v>
      </c>
      <c r="G6" s="11">
        <v>77274</v>
      </c>
      <c r="H6" s="11">
        <v>67446</v>
      </c>
      <c r="I6" s="11">
        <v>26898</v>
      </c>
      <c r="J6" s="11">
        <v>55462</v>
      </c>
      <c r="K6" s="11">
        <v>121108</v>
      </c>
      <c r="L6" s="11">
        <v>47293</v>
      </c>
      <c r="M6" s="11">
        <v>28662</v>
      </c>
      <c r="N6" s="39">
        <v>89971</v>
      </c>
      <c r="O6" s="10">
        <f>B6+F6+G6+H6+I6+J6+K6+L6+M6+N6</f>
        <v>1082909</v>
      </c>
      <c r="P6" s="11">
        <f>SUM(B6:N6)</f>
        <v>1310393</v>
      </c>
    </row>
    <row r="7" spans="1:16" s="58" customFormat="1" ht="20.100000000000001" customHeight="1" x14ac:dyDescent="0.25">
      <c r="A7" s="31" t="s">
        <v>31</v>
      </c>
      <c r="B7" s="12">
        <v>62555</v>
      </c>
      <c r="C7" s="13">
        <v>9914</v>
      </c>
      <c r="D7" s="13">
        <v>6562</v>
      </c>
      <c r="E7" s="13">
        <v>791</v>
      </c>
      <c r="F7" s="13">
        <v>19815</v>
      </c>
      <c r="G7" s="13">
        <v>11710</v>
      </c>
      <c r="H7" s="13">
        <v>8849</v>
      </c>
      <c r="I7" s="13">
        <v>1651</v>
      </c>
      <c r="J7" s="13">
        <v>7812</v>
      </c>
      <c r="K7" s="13">
        <v>14186</v>
      </c>
      <c r="L7" s="13">
        <v>7695</v>
      </c>
      <c r="M7" s="13">
        <v>4274</v>
      </c>
      <c r="N7" s="40">
        <v>8822</v>
      </c>
      <c r="O7" s="12">
        <f>B7+F7+G7+H7+I7+J7+K7+L7+M7+N7</f>
        <v>147369</v>
      </c>
      <c r="P7" s="13">
        <f>SUM(B7:N7)</f>
        <v>164636</v>
      </c>
    </row>
    <row r="8" spans="1:16" s="58" customFormat="1" ht="20.100000000000001" customHeight="1" x14ac:dyDescent="0.25">
      <c r="A8" s="30" t="s">
        <v>32</v>
      </c>
      <c r="B8" s="76">
        <f t="shared" ref="B8:P8" si="0">B7/B6</f>
        <v>0.13181489652672856</v>
      </c>
      <c r="C8" s="77">
        <f t="shared" si="0"/>
        <v>0.16761627808680069</v>
      </c>
      <c r="D8" s="77">
        <f t="shared" si="0"/>
        <v>0.13420595152878617</v>
      </c>
      <c r="E8" s="77">
        <f t="shared" si="0"/>
        <v>6.6224611108320359E-3</v>
      </c>
      <c r="F8" s="77">
        <f t="shared" si="0"/>
        <v>0.21028781253979709</v>
      </c>
      <c r="G8" s="77">
        <f t="shared" si="0"/>
        <v>0.15153868053937936</v>
      </c>
      <c r="H8" s="77">
        <f t="shared" si="0"/>
        <v>0.131201257302138</v>
      </c>
      <c r="I8" s="77">
        <f t="shared" si="0"/>
        <v>6.1380028254888842E-2</v>
      </c>
      <c r="J8" s="77">
        <f t="shared" si="0"/>
        <v>0.14085319678338321</v>
      </c>
      <c r="K8" s="77">
        <f t="shared" si="0"/>
        <v>0.11713511906727879</v>
      </c>
      <c r="L8" s="77">
        <f t="shared" si="0"/>
        <v>0.16270906899541157</v>
      </c>
      <c r="M8" s="77">
        <f t="shared" si="0"/>
        <v>0.14911729816481753</v>
      </c>
      <c r="N8" s="78">
        <f t="shared" si="0"/>
        <v>9.8053817341143254E-2</v>
      </c>
      <c r="O8" s="76">
        <f>O7/O6</f>
        <v>0.13608622700522388</v>
      </c>
      <c r="P8" s="77">
        <f t="shared" si="0"/>
        <v>0.12563864428457722</v>
      </c>
    </row>
    <row r="9" spans="1:16" s="58" customFormat="1" ht="20.100000000000001" customHeight="1" x14ac:dyDescent="0.25">
      <c r="A9" s="30" t="s">
        <v>7</v>
      </c>
      <c r="B9" s="10">
        <v>409630</v>
      </c>
      <c r="C9" s="11">
        <v>55608</v>
      </c>
      <c r="D9" s="11">
        <v>43636</v>
      </c>
      <c r="E9" s="11">
        <v>115451</v>
      </c>
      <c r="F9" s="11">
        <v>80828</v>
      </c>
      <c r="G9" s="11">
        <v>65799</v>
      </c>
      <c r="H9" s="11">
        <v>55748</v>
      </c>
      <c r="I9" s="11">
        <v>21800</v>
      </c>
      <c r="J9" s="11">
        <v>46579</v>
      </c>
      <c r="K9" s="11">
        <v>105391</v>
      </c>
      <c r="L9" s="11">
        <v>39965</v>
      </c>
      <c r="M9" s="11">
        <v>24466</v>
      </c>
      <c r="N9" s="39">
        <v>76052</v>
      </c>
      <c r="O9" s="10">
        <f>B9+F9+G9+H9+I9+J9+K9+L9+M9+N9</f>
        <v>926258</v>
      </c>
      <c r="P9" s="11">
        <f>SUM(B9:N9)</f>
        <v>1140953</v>
      </c>
    </row>
    <row r="10" spans="1:16" s="69" customFormat="1" ht="20.100000000000001" customHeight="1" x14ac:dyDescent="0.25">
      <c r="A10" s="30" t="s">
        <v>33</v>
      </c>
      <c r="B10" s="10">
        <v>64942</v>
      </c>
      <c r="C10" s="11">
        <v>3537</v>
      </c>
      <c r="D10" s="11">
        <v>5253</v>
      </c>
      <c r="E10" s="11">
        <v>3985</v>
      </c>
      <c r="F10" s="11">
        <v>13856</v>
      </c>
      <c r="G10" s="11">
        <v>11757</v>
      </c>
      <c r="H10" s="11">
        <v>12217</v>
      </c>
      <c r="I10" s="11">
        <v>5226</v>
      </c>
      <c r="J10" s="11">
        <v>9053</v>
      </c>
      <c r="K10" s="11">
        <v>15696</v>
      </c>
      <c r="L10" s="11">
        <v>7558</v>
      </c>
      <c r="M10" s="11">
        <v>4292</v>
      </c>
      <c r="N10" s="39">
        <v>13910</v>
      </c>
      <c r="O10" s="10">
        <f>B10+F10+G10+H10+I10+J10+K10+L10+M10+N10</f>
        <v>158507</v>
      </c>
      <c r="P10" s="11">
        <f>SUM(B10:N10)</f>
        <v>171282</v>
      </c>
    </row>
    <row r="11" spans="1:16" s="58" customFormat="1" ht="20.100000000000001" customHeight="1" x14ac:dyDescent="0.25">
      <c r="A11" s="30" t="s">
        <v>9</v>
      </c>
      <c r="B11" s="10">
        <v>64025</v>
      </c>
      <c r="C11" s="11">
        <v>3478</v>
      </c>
      <c r="D11" s="11">
        <v>5127</v>
      </c>
      <c r="E11" s="11">
        <v>3933</v>
      </c>
      <c r="F11" s="11">
        <v>13627</v>
      </c>
      <c r="G11" s="11">
        <v>11577</v>
      </c>
      <c r="H11" s="11">
        <v>12000</v>
      </c>
      <c r="I11" s="11">
        <v>5217</v>
      </c>
      <c r="J11" s="11">
        <v>8994</v>
      </c>
      <c r="K11" s="11">
        <v>15454</v>
      </c>
      <c r="L11" s="11">
        <v>7444</v>
      </c>
      <c r="M11" s="11">
        <v>4237</v>
      </c>
      <c r="N11" s="39">
        <v>13732</v>
      </c>
      <c r="O11" s="10">
        <f>B11+F11+G11+H11+I11+J11+K11+L11+M11+N11</f>
        <v>156307</v>
      </c>
      <c r="P11" s="11">
        <f>SUM(B11:N11)</f>
        <v>168845</v>
      </c>
    </row>
    <row r="12" spans="1:16" s="58" customFormat="1" ht="20.100000000000001" customHeight="1" x14ac:dyDescent="0.25">
      <c r="A12" s="30" t="s">
        <v>10</v>
      </c>
      <c r="B12" s="10">
        <v>912</v>
      </c>
      <c r="C12" s="11">
        <v>61</v>
      </c>
      <c r="D12" s="11">
        <v>132</v>
      </c>
      <c r="E12" s="11">
        <v>58</v>
      </c>
      <c r="F12" s="11">
        <v>244</v>
      </c>
      <c r="G12" s="11">
        <v>193</v>
      </c>
      <c r="H12" s="11">
        <v>203</v>
      </c>
      <c r="I12" s="11">
        <v>22</v>
      </c>
      <c r="J12" s="11">
        <v>81</v>
      </c>
      <c r="K12" s="11">
        <v>263</v>
      </c>
      <c r="L12" s="11">
        <v>90</v>
      </c>
      <c r="M12" s="11">
        <v>60</v>
      </c>
      <c r="N12" s="39">
        <v>187</v>
      </c>
      <c r="O12" s="10">
        <f>B12+F12+G12+H12+I12+J12+K12+L12+M12+N12</f>
        <v>2255</v>
      </c>
      <c r="P12" s="11">
        <f>SUM(B12:N12)</f>
        <v>2506</v>
      </c>
    </row>
    <row r="13" spans="1:16" s="58" customFormat="1" ht="20.100000000000001" customHeight="1" x14ac:dyDescent="0.25">
      <c r="A13" s="30" t="s">
        <v>34</v>
      </c>
      <c r="B13" s="10">
        <v>770</v>
      </c>
      <c r="C13" s="11">
        <v>105</v>
      </c>
      <c r="D13" s="11">
        <v>70</v>
      </c>
      <c r="E13" s="11">
        <v>295</v>
      </c>
      <c r="F13" s="11">
        <v>156</v>
      </c>
      <c r="G13" s="11">
        <v>153</v>
      </c>
      <c r="H13" s="11">
        <v>102</v>
      </c>
      <c r="I13" s="11">
        <v>47</v>
      </c>
      <c r="J13" s="11">
        <v>130</v>
      </c>
      <c r="K13" s="11">
        <v>218</v>
      </c>
      <c r="L13" s="11">
        <v>67</v>
      </c>
      <c r="M13" s="11">
        <v>72</v>
      </c>
      <c r="N13" s="39">
        <v>200</v>
      </c>
      <c r="O13" s="10">
        <f>B13+F13+G13+H13+I13+J13+K13+L13+M13+N13</f>
        <v>1915</v>
      </c>
      <c r="P13" s="11">
        <f>SUM(B13:N13)</f>
        <v>2385</v>
      </c>
    </row>
    <row r="14" spans="1:16" s="58" customFormat="1" ht="20.100000000000001" customHeight="1" x14ac:dyDescent="0.25">
      <c r="A14" s="32" t="s">
        <v>12</v>
      </c>
      <c r="B14" s="20">
        <f>(B10+B11+B12)/2</f>
        <v>64939.5</v>
      </c>
      <c r="C14" s="21">
        <f>(C10+C11+C12)/2</f>
        <v>3538</v>
      </c>
      <c r="D14" s="21">
        <f>(D10+D11+D12)/2</f>
        <v>5256</v>
      </c>
      <c r="E14" s="21">
        <f>(E10+E11+E12)/2</f>
        <v>3988</v>
      </c>
      <c r="F14" s="21">
        <f t="shared" ref="F14:P14" si="1">(F10+F11+F12)/2</f>
        <v>13863.5</v>
      </c>
      <c r="G14" s="21">
        <f t="shared" si="1"/>
        <v>11763.5</v>
      </c>
      <c r="H14" s="21">
        <f t="shared" si="1"/>
        <v>12210</v>
      </c>
      <c r="I14" s="21">
        <f t="shared" si="1"/>
        <v>5232.5</v>
      </c>
      <c r="J14" s="21">
        <f t="shared" si="1"/>
        <v>9064</v>
      </c>
      <c r="K14" s="21">
        <f t="shared" si="1"/>
        <v>15706.5</v>
      </c>
      <c r="L14" s="21">
        <f t="shared" si="1"/>
        <v>7546</v>
      </c>
      <c r="M14" s="21">
        <f t="shared" si="1"/>
        <v>4294.5</v>
      </c>
      <c r="N14" s="43">
        <f t="shared" si="1"/>
        <v>13914.5</v>
      </c>
      <c r="O14" s="20">
        <f>(O10+O11+O12)/2</f>
        <v>158534.5</v>
      </c>
      <c r="P14" s="21">
        <f t="shared" si="1"/>
        <v>171316.5</v>
      </c>
    </row>
    <row r="15" spans="1:16" s="58" customFormat="1" ht="20.100000000000001" customHeight="1" x14ac:dyDescent="0.25">
      <c r="A15" s="32" t="s">
        <v>13</v>
      </c>
      <c r="B15" s="10">
        <v>782</v>
      </c>
      <c r="C15" s="11">
        <v>38</v>
      </c>
      <c r="D15" s="11">
        <v>17</v>
      </c>
      <c r="E15" s="11">
        <v>36</v>
      </c>
      <c r="F15" s="11">
        <v>45</v>
      </c>
      <c r="G15" s="11">
        <v>52</v>
      </c>
      <c r="H15" s="11">
        <v>26</v>
      </c>
      <c r="I15" s="11">
        <v>21</v>
      </c>
      <c r="J15" s="11">
        <v>35</v>
      </c>
      <c r="K15" s="11">
        <v>58</v>
      </c>
      <c r="L15" s="11">
        <v>38</v>
      </c>
      <c r="M15" s="11">
        <v>23</v>
      </c>
      <c r="N15" s="39">
        <v>56</v>
      </c>
      <c r="O15" s="10">
        <f>B15+F15+G15+H15+I15+J15+K15+L15+M15+N15</f>
        <v>1136</v>
      </c>
      <c r="P15" s="11">
        <f>SUM(B15:N15)</f>
        <v>1227</v>
      </c>
    </row>
    <row r="16" spans="1:16" s="58" customFormat="1" ht="20.100000000000001" customHeight="1" x14ac:dyDescent="0.25">
      <c r="A16" s="32" t="s">
        <v>14</v>
      </c>
      <c r="B16" s="10">
        <v>289384</v>
      </c>
      <c r="C16" s="92" t="s">
        <v>28</v>
      </c>
      <c r="D16" s="11">
        <v>3159</v>
      </c>
      <c r="E16" s="11">
        <v>763</v>
      </c>
      <c r="F16" s="11">
        <v>33804</v>
      </c>
      <c r="G16" s="11">
        <v>27600</v>
      </c>
      <c r="H16" s="11">
        <v>22450</v>
      </c>
      <c r="I16" s="11">
        <v>11009</v>
      </c>
      <c r="J16" s="11">
        <v>31760</v>
      </c>
      <c r="K16" s="11">
        <v>29160</v>
      </c>
      <c r="L16" s="11">
        <v>31071</v>
      </c>
      <c r="M16" s="11">
        <v>8627</v>
      </c>
      <c r="N16" s="39">
        <v>34893</v>
      </c>
      <c r="O16" s="10">
        <f>B16+F16+G16+H16+I16+J16+K16+L16+M16+N16</f>
        <v>519758</v>
      </c>
      <c r="P16" s="11">
        <f>SUM(B16:N16)</f>
        <v>523680</v>
      </c>
    </row>
    <row r="17" spans="1:16" s="58" customFormat="1" ht="20.100000000000001" customHeight="1" x14ac:dyDescent="0.25">
      <c r="A17" s="32" t="s">
        <v>15</v>
      </c>
      <c r="B17" s="10">
        <v>851068</v>
      </c>
      <c r="C17" s="11">
        <v>0</v>
      </c>
      <c r="D17" s="11">
        <v>5483</v>
      </c>
      <c r="E17" s="11">
        <v>3058</v>
      </c>
      <c r="F17" s="11">
        <v>99855</v>
      </c>
      <c r="G17" s="11">
        <v>77579</v>
      </c>
      <c r="H17" s="11">
        <v>58125</v>
      </c>
      <c r="I17" s="11">
        <v>30828</v>
      </c>
      <c r="J17" s="11">
        <v>79933</v>
      </c>
      <c r="K17" s="11">
        <v>101125</v>
      </c>
      <c r="L17" s="11">
        <v>83191</v>
      </c>
      <c r="M17" s="11">
        <v>27261</v>
      </c>
      <c r="N17" s="39">
        <v>78143</v>
      </c>
      <c r="O17" s="10">
        <f>B17+F17+G17+H17+I17+J17+K17+L17+M17+N17</f>
        <v>1487108</v>
      </c>
      <c r="P17" s="11">
        <f>SUM(B17:N17)</f>
        <v>1495649</v>
      </c>
    </row>
    <row r="18" spans="1:16" s="58" customFormat="1" ht="20.100000000000001" customHeight="1" x14ac:dyDescent="0.25">
      <c r="A18" s="30" t="s">
        <v>16</v>
      </c>
      <c r="B18" s="79">
        <v>4617.03</v>
      </c>
      <c r="C18" s="80">
        <v>224.61</v>
      </c>
      <c r="D18" s="80">
        <v>207.5</v>
      </c>
      <c r="E18" s="80">
        <v>396.59</v>
      </c>
      <c r="F18" s="80">
        <v>506.66</v>
      </c>
      <c r="G18" s="80">
        <v>397.62</v>
      </c>
      <c r="H18" s="80">
        <v>396.1</v>
      </c>
      <c r="I18" s="80">
        <v>184.3</v>
      </c>
      <c r="J18" s="80">
        <v>323.58999999999997</v>
      </c>
      <c r="K18" s="80">
        <v>547.1</v>
      </c>
      <c r="L18" s="80">
        <v>252.68</v>
      </c>
      <c r="M18" s="80">
        <v>144.06</v>
      </c>
      <c r="N18" s="81">
        <v>338.2</v>
      </c>
      <c r="O18" s="79">
        <f>B18+F18+G18+H18+I18+J18+K18+L18+M18+N18</f>
        <v>7707.3400000000011</v>
      </c>
      <c r="P18" s="80">
        <f>SUM(B18:N18)</f>
        <v>8536.0400000000009</v>
      </c>
    </row>
    <row r="19" spans="1:16" s="58" customFormat="1" ht="20.100000000000001" customHeight="1" x14ac:dyDescent="0.25">
      <c r="A19" s="32" t="s">
        <v>35</v>
      </c>
      <c r="B19" s="79">
        <f>B9/365</f>
        <v>1122.2739726027398</v>
      </c>
      <c r="C19" s="80">
        <f t="shared" ref="C19:P19" si="2">C9/365</f>
        <v>152.35068493150686</v>
      </c>
      <c r="D19" s="80">
        <f t="shared" si="2"/>
        <v>119.55068493150685</v>
      </c>
      <c r="E19" s="80">
        <f t="shared" si="2"/>
        <v>316.3041095890411</v>
      </c>
      <c r="F19" s="80">
        <f t="shared" si="2"/>
        <v>221.44657534246576</v>
      </c>
      <c r="G19" s="80">
        <f t="shared" si="2"/>
        <v>180.27123287671233</v>
      </c>
      <c r="H19" s="80">
        <f t="shared" si="2"/>
        <v>152.73424657534247</v>
      </c>
      <c r="I19" s="80">
        <f t="shared" si="2"/>
        <v>59.726027397260275</v>
      </c>
      <c r="J19" s="80">
        <f t="shared" si="2"/>
        <v>127.61369863013698</v>
      </c>
      <c r="K19" s="80">
        <f t="shared" si="2"/>
        <v>288.74246575342465</v>
      </c>
      <c r="L19" s="80">
        <f t="shared" si="2"/>
        <v>109.49315068493151</v>
      </c>
      <c r="M19" s="80">
        <f t="shared" si="2"/>
        <v>67.030136986301372</v>
      </c>
      <c r="N19" s="81">
        <f t="shared" si="2"/>
        <v>208.36164383561643</v>
      </c>
      <c r="O19" s="79">
        <f t="shared" si="2"/>
        <v>2537.6931506849314</v>
      </c>
      <c r="P19" s="80">
        <f t="shared" si="2"/>
        <v>3125.8986301369864</v>
      </c>
    </row>
    <row r="20" spans="1:16" s="58" customFormat="1" ht="20.100000000000001" customHeight="1" x14ac:dyDescent="0.25">
      <c r="A20" s="32" t="s">
        <v>18</v>
      </c>
      <c r="B20" s="79">
        <f t="shared" ref="B20:P20" si="3">B9*100/(B5*365)</f>
        <v>75.778121040022938</v>
      </c>
      <c r="C20" s="80">
        <f t="shared" si="3"/>
        <v>81.908970393283255</v>
      </c>
      <c r="D20" s="80">
        <f t="shared" si="3"/>
        <v>72.896759104577342</v>
      </c>
      <c r="E20" s="80">
        <f t="shared" si="3"/>
        <v>82.370861872146122</v>
      </c>
      <c r="F20" s="80">
        <f t="shared" si="3"/>
        <v>82.322146967459389</v>
      </c>
      <c r="G20" s="80">
        <f t="shared" si="3"/>
        <v>78.039494751823526</v>
      </c>
      <c r="H20" s="80">
        <f t="shared" si="3"/>
        <v>69.110518812372163</v>
      </c>
      <c r="I20" s="80">
        <f t="shared" si="3"/>
        <v>49.360353220876263</v>
      </c>
      <c r="J20" s="80">
        <f t="shared" si="3"/>
        <v>66.813454780176428</v>
      </c>
      <c r="K20" s="80">
        <f t="shared" si="3"/>
        <v>82.97197291765076</v>
      </c>
      <c r="L20" s="80">
        <f t="shared" si="3"/>
        <v>68.008168127286652</v>
      </c>
      <c r="M20" s="80">
        <f t="shared" si="3"/>
        <v>63.838225701239402</v>
      </c>
      <c r="N20" s="81">
        <f t="shared" si="3"/>
        <v>67.213433495360135</v>
      </c>
      <c r="O20" s="79">
        <f>O9*100/(O5*365)</f>
        <v>73.813064301481432</v>
      </c>
      <c r="P20" s="80">
        <f t="shared" si="3"/>
        <v>74.925662275574936</v>
      </c>
    </row>
    <row r="21" spans="1:16" s="58" customFormat="1" ht="20.100000000000001" customHeight="1" x14ac:dyDescent="0.25">
      <c r="A21" s="32" t="s">
        <v>19</v>
      </c>
      <c r="B21" s="79">
        <f t="shared" ref="B21:P21" si="4">B9/B14</f>
        <v>6.3078711723989249</v>
      </c>
      <c r="C21" s="80">
        <f t="shared" si="4"/>
        <v>15.717354437535331</v>
      </c>
      <c r="D21" s="80">
        <f t="shared" si="4"/>
        <v>8.3021308980213089</v>
      </c>
      <c r="E21" s="80">
        <f t="shared" si="4"/>
        <v>28.949598796389168</v>
      </c>
      <c r="F21" s="80">
        <f t="shared" si="4"/>
        <v>5.8302737403974465</v>
      </c>
      <c r="G21" s="80">
        <f t="shared" si="4"/>
        <v>5.5934883325540872</v>
      </c>
      <c r="H21" s="80">
        <f t="shared" si="4"/>
        <v>4.5657657657657662</v>
      </c>
      <c r="I21" s="80">
        <f t="shared" si="4"/>
        <v>4.1662685140946012</v>
      </c>
      <c r="J21" s="80">
        <f t="shared" si="4"/>
        <v>5.1389011473962931</v>
      </c>
      <c r="K21" s="80">
        <f t="shared" si="4"/>
        <v>6.7100245121446536</v>
      </c>
      <c r="L21" s="80">
        <f t="shared" si="4"/>
        <v>5.2961834084283064</v>
      </c>
      <c r="M21" s="80">
        <f t="shared" si="4"/>
        <v>5.6970543718709976</v>
      </c>
      <c r="N21" s="81">
        <f t="shared" si="4"/>
        <v>5.4656653131625283</v>
      </c>
      <c r="O21" s="79">
        <f>O9/O14</f>
        <v>5.8426273145592917</v>
      </c>
      <c r="P21" s="80">
        <f t="shared" si="4"/>
        <v>6.6599130848458845</v>
      </c>
    </row>
    <row r="22" spans="1:16" s="58" customFormat="1" ht="20.100000000000001" customHeight="1" x14ac:dyDescent="0.25">
      <c r="A22" s="32" t="s">
        <v>20</v>
      </c>
      <c r="B22" s="10">
        <v>3682699475</v>
      </c>
      <c r="C22" s="11">
        <v>172760196</v>
      </c>
      <c r="D22" s="11">
        <v>195017900</v>
      </c>
      <c r="E22" s="11">
        <v>309843377</v>
      </c>
      <c r="F22" s="11">
        <v>471665074</v>
      </c>
      <c r="G22" s="11">
        <v>318097448</v>
      </c>
      <c r="H22" s="11">
        <v>310207570</v>
      </c>
      <c r="I22" s="11">
        <v>141532344</v>
      </c>
      <c r="J22" s="11">
        <v>257745221</v>
      </c>
      <c r="K22" s="11">
        <v>402220713</v>
      </c>
      <c r="L22" s="11">
        <v>222950120</v>
      </c>
      <c r="M22" s="11">
        <v>129734906</v>
      </c>
      <c r="N22" s="39">
        <v>300474233</v>
      </c>
      <c r="O22" s="10">
        <f>SUM(B22,F22:N22)</f>
        <v>6237327104</v>
      </c>
      <c r="P22" s="11">
        <f>SUM(B22:N22)</f>
        <v>6914948577</v>
      </c>
    </row>
    <row r="23" spans="1:16" s="58" customFormat="1" ht="20.100000000000001" customHeight="1" x14ac:dyDescent="0.25">
      <c r="A23" s="32" t="s">
        <v>36</v>
      </c>
      <c r="B23" s="22">
        <f t="shared" ref="B23:P23" si="5">B22/B4</f>
        <v>2284553.0241935486</v>
      </c>
      <c r="C23" s="23">
        <f t="shared" si="5"/>
        <v>923851.31550802139</v>
      </c>
      <c r="D23" s="23">
        <f t="shared" si="5"/>
        <v>1048483.3333333334</v>
      </c>
      <c r="E23" s="23">
        <f t="shared" si="5"/>
        <v>800628.88113695092</v>
      </c>
      <c r="F23" s="23">
        <f t="shared" si="5"/>
        <v>1654965.1719298246</v>
      </c>
      <c r="G23" s="23">
        <f t="shared" si="5"/>
        <v>1371109.6896551724</v>
      </c>
      <c r="H23" s="23">
        <f t="shared" si="5"/>
        <v>1378700.3111111112</v>
      </c>
      <c r="I23" s="23">
        <f t="shared" si="5"/>
        <v>1169688.7933884298</v>
      </c>
      <c r="J23" s="23">
        <f t="shared" si="5"/>
        <v>1349451.4188481676</v>
      </c>
      <c r="K23" s="23">
        <f t="shared" si="5"/>
        <v>1155806.6465517241</v>
      </c>
      <c r="L23" s="23">
        <f t="shared" si="5"/>
        <v>1438387.8709677418</v>
      </c>
      <c r="M23" s="23">
        <f t="shared" si="5"/>
        <v>1235570.5333333334</v>
      </c>
      <c r="N23" s="44">
        <f t="shared" si="5"/>
        <v>924536.10153846152</v>
      </c>
      <c r="O23" s="22">
        <f>O22/O4</f>
        <v>1733072.2711864407</v>
      </c>
      <c r="P23" s="23">
        <f t="shared" si="5"/>
        <v>1586361.2243633862</v>
      </c>
    </row>
    <row r="24" spans="1:16" s="58" customFormat="1" ht="20.100000000000001" customHeight="1" x14ac:dyDescent="0.25">
      <c r="A24" s="32" t="s">
        <v>37</v>
      </c>
      <c r="B24" s="22">
        <f t="shared" ref="B24:P24" si="6">B22/B5</f>
        <v>2486630.3004726535</v>
      </c>
      <c r="C24" s="23">
        <f t="shared" si="6"/>
        <v>928818.25806451612</v>
      </c>
      <c r="D24" s="23">
        <f t="shared" si="6"/>
        <v>1189133.5365853659</v>
      </c>
      <c r="E24" s="23">
        <f t="shared" si="6"/>
        <v>806883.79427083337</v>
      </c>
      <c r="F24" s="23">
        <f t="shared" si="6"/>
        <v>1753401.7620817844</v>
      </c>
      <c r="G24" s="23">
        <f t="shared" si="6"/>
        <v>1377045.2294372295</v>
      </c>
      <c r="H24" s="23">
        <f t="shared" si="6"/>
        <v>1403654.1628959277</v>
      </c>
      <c r="I24" s="23">
        <f t="shared" si="6"/>
        <v>1169688.7933884298</v>
      </c>
      <c r="J24" s="23">
        <f t="shared" si="6"/>
        <v>1349451.4188481676</v>
      </c>
      <c r="K24" s="23">
        <f t="shared" si="6"/>
        <v>1155806.6465517241</v>
      </c>
      <c r="L24" s="23">
        <f t="shared" si="6"/>
        <v>1384783.3540372672</v>
      </c>
      <c r="M24" s="23">
        <f t="shared" si="6"/>
        <v>1235570.5333333334</v>
      </c>
      <c r="N24" s="44">
        <f t="shared" si="6"/>
        <v>969271.71935483871</v>
      </c>
      <c r="O24" s="22">
        <f>O22/O5</f>
        <v>1814231.2693426411</v>
      </c>
      <c r="P24" s="23">
        <f t="shared" si="6"/>
        <v>1657466.1018696069</v>
      </c>
    </row>
    <row r="25" spans="1:16" s="58" customFormat="1" ht="19.5" customHeight="1" x14ac:dyDescent="0.25">
      <c r="A25" s="32" t="s">
        <v>38</v>
      </c>
      <c r="B25" s="22">
        <f t="shared" ref="B25:P25" si="7">B22/B6</f>
        <v>7760.1254933444588</v>
      </c>
      <c r="C25" s="23">
        <f t="shared" si="7"/>
        <v>2920.8615145315907</v>
      </c>
      <c r="D25" s="23">
        <f t="shared" si="7"/>
        <v>3988.5039370078739</v>
      </c>
      <c r="E25" s="23">
        <f t="shared" si="7"/>
        <v>2594.0906632507827</v>
      </c>
      <c r="F25" s="23">
        <f t="shared" si="7"/>
        <v>5005.5723776372206</v>
      </c>
      <c r="G25" s="23">
        <f t="shared" si="7"/>
        <v>4116.4874084426847</v>
      </c>
      <c r="H25" s="23">
        <f t="shared" si="7"/>
        <v>4599.347181448863</v>
      </c>
      <c r="I25" s="23">
        <f t="shared" si="7"/>
        <v>5261.816640642427</v>
      </c>
      <c r="J25" s="23">
        <f t="shared" si="7"/>
        <v>4647.2399300421912</v>
      </c>
      <c r="K25" s="23">
        <f t="shared" si="7"/>
        <v>3321.1737705188757</v>
      </c>
      <c r="L25" s="23">
        <f t="shared" si="7"/>
        <v>4714.2308586894469</v>
      </c>
      <c r="M25" s="23">
        <f t="shared" si="7"/>
        <v>4526.3731072500177</v>
      </c>
      <c r="N25" s="44">
        <f t="shared" si="7"/>
        <v>3339.6787075835546</v>
      </c>
      <c r="O25" s="22">
        <f>O22/O6</f>
        <v>5759.7887763422414</v>
      </c>
      <c r="P25" s="23">
        <f t="shared" si="7"/>
        <v>5277.0035989203243</v>
      </c>
    </row>
    <row r="26" spans="1:16" s="58" customFormat="1" ht="19.5" customHeight="1" x14ac:dyDescent="0.25">
      <c r="A26" s="32" t="s">
        <v>39</v>
      </c>
      <c r="B26" s="22">
        <f t="shared" ref="B26:P26" si="8">B22/B9</f>
        <v>8990.3070453824184</v>
      </c>
      <c r="C26" s="23">
        <f t="shared" si="8"/>
        <v>3106.7507552870093</v>
      </c>
      <c r="D26" s="23">
        <f t="shared" si="8"/>
        <v>4469.1974516454302</v>
      </c>
      <c r="E26" s="23">
        <f t="shared" si="8"/>
        <v>2683.765207750474</v>
      </c>
      <c r="F26" s="23">
        <f t="shared" si="8"/>
        <v>5835.4168604938886</v>
      </c>
      <c r="G26" s="23">
        <f t="shared" si="8"/>
        <v>4834.3811912035135</v>
      </c>
      <c r="H26" s="23">
        <f t="shared" si="8"/>
        <v>5564.4609672095858</v>
      </c>
      <c r="I26" s="23">
        <f t="shared" si="8"/>
        <v>6492.3093577981654</v>
      </c>
      <c r="J26" s="23">
        <f t="shared" si="8"/>
        <v>5533.5069666587951</v>
      </c>
      <c r="K26" s="23">
        <f t="shared" si="8"/>
        <v>3816.4616807886823</v>
      </c>
      <c r="L26" s="23">
        <f t="shared" si="8"/>
        <v>5578.6343050168898</v>
      </c>
      <c r="M26" s="23">
        <f t="shared" si="8"/>
        <v>5302.6610806833978</v>
      </c>
      <c r="N26" s="44">
        <f t="shared" si="8"/>
        <v>3950.9050781044548</v>
      </c>
      <c r="O26" s="22">
        <f>O22/O9</f>
        <v>6733.8982270598472</v>
      </c>
      <c r="P26" s="23">
        <f t="shared" si="8"/>
        <v>6060.6778517607645</v>
      </c>
    </row>
    <row r="27" spans="1:16" s="58" customFormat="1" ht="19.5" customHeight="1" x14ac:dyDescent="0.25">
      <c r="A27" s="32" t="s">
        <v>25</v>
      </c>
      <c r="B27" s="10">
        <v>2502867308</v>
      </c>
      <c r="C27" s="11">
        <v>119453544</v>
      </c>
      <c r="D27" s="11">
        <v>114961337</v>
      </c>
      <c r="E27" s="11">
        <v>214104753</v>
      </c>
      <c r="F27" s="11">
        <v>274139282</v>
      </c>
      <c r="G27" s="11">
        <v>212201149</v>
      </c>
      <c r="H27" s="11">
        <v>206288694</v>
      </c>
      <c r="I27" s="11">
        <v>100014395</v>
      </c>
      <c r="J27" s="11">
        <v>165077518</v>
      </c>
      <c r="K27" s="11">
        <v>268229631</v>
      </c>
      <c r="L27" s="11">
        <v>143891361</v>
      </c>
      <c r="M27" s="11">
        <v>77660353</v>
      </c>
      <c r="N27" s="39">
        <v>172883763</v>
      </c>
      <c r="O27" s="10">
        <f>B27+F27+G27+H27+I27+J27+K27+L27+M27+N27</f>
        <v>4123253454</v>
      </c>
      <c r="P27" s="11">
        <f>SUM(B27:N27)</f>
        <v>4571773088</v>
      </c>
    </row>
    <row r="28" spans="1:16" s="58" customFormat="1" ht="19.5" customHeight="1" x14ac:dyDescent="0.25">
      <c r="A28" s="73" t="s">
        <v>40</v>
      </c>
      <c r="B28" s="89">
        <f t="shared" ref="B28:P28" si="9">B27/B18</f>
        <v>542094.65998704801</v>
      </c>
      <c r="C28" s="90">
        <f t="shared" si="9"/>
        <v>531826.47255242418</v>
      </c>
      <c r="D28" s="90">
        <f t="shared" si="9"/>
        <v>554030.53975903615</v>
      </c>
      <c r="E28" s="90">
        <f t="shared" si="9"/>
        <v>539864.22501828091</v>
      </c>
      <c r="F28" s="90">
        <f t="shared" si="9"/>
        <v>541071.49173015438</v>
      </c>
      <c r="G28" s="90">
        <f t="shared" si="9"/>
        <v>533678.25813590863</v>
      </c>
      <c r="H28" s="90">
        <f t="shared" si="9"/>
        <v>520799.53042161069</v>
      </c>
      <c r="I28" s="90">
        <f t="shared" si="9"/>
        <v>542671.70374389575</v>
      </c>
      <c r="J28" s="90">
        <f t="shared" si="9"/>
        <v>510144.06502055074</v>
      </c>
      <c r="K28" s="90">
        <f t="shared" si="9"/>
        <v>490275.32626576495</v>
      </c>
      <c r="L28" s="90">
        <f t="shared" si="9"/>
        <v>569460.823967073</v>
      </c>
      <c r="M28" s="90">
        <f t="shared" si="9"/>
        <v>539083.3888657504</v>
      </c>
      <c r="N28" s="91">
        <f t="shared" si="9"/>
        <v>511187.94500295684</v>
      </c>
      <c r="O28" s="89">
        <f>O27/O18</f>
        <v>534977.49599732191</v>
      </c>
      <c r="P28" s="90">
        <f t="shared" si="9"/>
        <v>535584.77795324288</v>
      </c>
    </row>
    <row r="29" spans="1:16" s="58" customFormat="1" ht="16.5" x14ac:dyDescent="0.25">
      <c r="A29" s="62"/>
      <c r="B29" s="63"/>
      <c r="C29" s="63"/>
      <c r="D29" s="63"/>
      <c r="E29" s="64"/>
      <c r="F29" s="64"/>
      <c r="G29" s="64"/>
      <c r="H29" s="64"/>
      <c r="I29" s="64"/>
      <c r="J29" s="64"/>
      <c r="K29" s="64"/>
      <c r="L29" s="64"/>
    </row>
    <row r="30" spans="1:16" s="58" customFormat="1" ht="11.25" x14ac:dyDescent="0.25"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</row>
    <row r="31" spans="1:16" x14ac:dyDescent="0.25">
      <c r="A31" s="4"/>
    </row>
  </sheetData>
  <mergeCells count="1">
    <mergeCell ref="A1:P1"/>
  </mergeCells>
  <phoneticPr fontId="0" type="noConversion"/>
  <printOptions horizontalCentered="1" verticalCentered="1"/>
  <pageMargins left="0.21" right="0.2" top="0.98425196850393704" bottom="0.98425196850393704" header="0.51181102362204722" footer="0.51"/>
  <pageSetup paperSize="9" scale="65" orientation="landscape" horizontalDpi="4294967292" r:id="rId1"/>
  <headerFooter alignWithMargins="0">
    <oddFooter>&amp;L&amp;8&amp;F   &amp;A&amp;C&amp;8Abteilung Vf&amp;R&amp;8&amp;D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P30"/>
  <sheetViews>
    <sheetView showGridLines="0" workbookViewId="0">
      <selection sqref="A1:P1"/>
    </sheetView>
  </sheetViews>
  <sheetFormatPr baseColWidth="10" defaultRowHeight="15" x14ac:dyDescent="0.2"/>
  <cols>
    <col min="1" max="1" width="23.7109375" style="61" customWidth="1"/>
    <col min="2" max="12" width="11.28515625" style="61" customWidth="1"/>
    <col min="13" max="16" width="11.28515625" style="71" customWidth="1"/>
    <col min="17" max="17" width="14.28515625" style="58" customWidth="1"/>
    <col min="18" max="16384" width="11.42578125" style="58"/>
  </cols>
  <sheetData>
    <row r="1" spans="1:16" s="68" customFormat="1" ht="19.5" customHeight="1" x14ac:dyDescent="0.25">
      <c r="A1" s="103" t="s">
        <v>41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/>
      <c r="O2" s="49"/>
      <c r="P2" s="58"/>
    </row>
    <row r="3" spans="1:16" s="70" customFormat="1" ht="22.5" customHeight="1" x14ac:dyDescent="0.25">
      <c r="A3" s="75"/>
      <c r="B3" s="74" t="s">
        <v>203</v>
      </c>
      <c r="C3" s="53" t="s">
        <v>82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204</v>
      </c>
      <c r="J3" s="53" t="s">
        <v>84</v>
      </c>
      <c r="K3" s="53" t="s">
        <v>51</v>
      </c>
      <c r="L3" s="53" t="s">
        <v>52</v>
      </c>
      <c r="M3" s="53" t="s">
        <v>85</v>
      </c>
      <c r="N3" s="88" t="s">
        <v>1</v>
      </c>
      <c r="O3" s="74" t="s">
        <v>86</v>
      </c>
      <c r="P3" s="53" t="s">
        <v>87</v>
      </c>
    </row>
    <row r="4" spans="1:16" s="69" customFormat="1" ht="19.5" customHeight="1" x14ac:dyDescent="0.25">
      <c r="A4" s="28" t="s">
        <v>2</v>
      </c>
      <c r="B4" s="8">
        <v>1602</v>
      </c>
      <c r="C4" s="9">
        <v>187</v>
      </c>
      <c r="D4" s="9">
        <v>206</v>
      </c>
      <c r="E4" s="9">
        <v>441</v>
      </c>
      <c r="F4" s="9">
        <v>285</v>
      </c>
      <c r="G4" s="9">
        <v>232</v>
      </c>
      <c r="H4" s="9">
        <v>225</v>
      </c>
      <c r="I4" s="9">
        <v>121</v>
      </c>
      <c r="J4" s="9">
        <v>191</v>
      </c>
      <c r="K4" s="9">
        <v>348</v>
      </c>
      <c r="L4" s="9">
        <v>198</v>
      </c>
      <c r="M4" s="9">
        <v>105</v>
      </c>
      <c r="N4" s="38">
        <v>285</v>
      </c>
      <c r="O4" s="8">
        <f>B4+F4+G4+H4+I4+J4+K4+L4+M4+N4</f>
        <v>3592</v>
      </c>
      <c r="P4" s="9">
        <f>SUM(B4:N4)</f>
        <v>4426</v>
      </c>
    </row>
    <row r="5" spans="1:16" s="69" customFormat="1" ht="20.100000000000001" customHeight="1" x14ac:dyDescent="0.25">
      <c r="A5" s="30" t="s">
        <v>3</v>
      </c>
      <c r="B5" s="10">
        <v>1484</v>
      </c>
      <c r="C5" s="11">
        <v>164</v>
      </c>
      <c r="D5" s="11">
        <v>175</v>
      </c>
      <c r="E5" s="11">
        <v>384</v>
      </c>
      <c r="F5" s="11">
        <v>263</v>
      </c>
      <c r="G5" s="11">
        <v>231</v>
      </c>
      <c r="H5" s="11">
        <v>221</v>
      </c>
      <c r="I5" s="11">
        <v>121</v>
      </c>
      <c r="J5" s="11">
        <v>191</v>
      </c>
      <c r="K5" s="11">
        <v>348</v>
      </c>
      <c r="L5" s="11">
        <v>164</v>
      </c>
      <c r="M5" s="11">
        <v>105</v>
      </c>
      <c r="N5" s="39">
        <v>284</v>
      </c>
      <c r="O5" s="10">
        <f>B5+F5+G5+H5+I5+J5+K5+L5+M5+N5</f>
        <v>3412</v>
      </c>
      <c r="P5" s="11">
        <f>SUM(B5:N5)</f>
        <v>4135</v>
      </c>
    </row>
    <row r="6" spans="1:16" ht="20.100000000000001" customHeight="1" x14ac:dyDescent="0.25">
      <c r="A6" s="30" t="s">
        <v>4</v>
      </c>
      <c r="B6" s="10">
        <v>483014</v>
      </c>
      <c r="C6" s="11">
        <v>53760</v>
      </c>
      <c r="D6" s="11">
        <v>53712</v>
      </c>
      <c r="E6" s="11">
        <v>119914</v>
      </c>
      <c r="F6" s="11">
        <v>93709</v>
      </c>
      <c r="G6" s="11">
        <v>76198</v>
      </c>
      <c r="H6" s="11">
        <v>69179</v>
      </c>
      <c r="I6" s="11">
        <v>32287</v>
      </c>
      <c r="J6" s="11">
        <v>62582</v>
      </c>
      <c r="K6" s="11">
        <v>117007</v>
      </c>
      <c r="L6" s="11">
        <v>47800</v>
      </c>
      <c r="M6" s="11">
        <v>28557</v>
      </c>
      <c r="N6" s="39">
        <v>91323</v>
      </c>
      <c r="O6" s="10">
        <f>B6+F6+G6+H6+I6+J6+K6+L6+M6+N6</f>
        <v>1101656</v>
      </c>
      <c r="P6" s="11">
        <f>SUM(B6:N6)</f>
        <v>1329042</v>
      </c>
    </row>
    <row r="7" spans="1:16" ht="20.100000000000001" customHeight="1" x14ac:dyDescent="0.25">
      <c r="A7" s="31" t="s">
        <v>31</v>
      </c>
      <c r="B7" s="12">
        <v>63167</v>
      </c>
      <c r="C7" s="13">
        <v>8865</v>
      </c>
      <c r="D7" s="13">
        <v>7262</v>
      </c>
      <c r="E7" s="13">
        <v>543</v>
      </c>
      <c r="F7" s="13">
        <v>20364</v>
      </c>
      <c r="G7" s="13">
        <v>13090</v>
      </c>
      <c r="H7" s="13">
        <v>8379</v>
      </c>
      <c r="I7" s="13">
        <v>2060</v>
      </c>
      <c r="J7" s="13">
        <v>8841</v>
      </c>
      <c r="K7" s="13">
        <v>13665</v>
      </c>
      <c r="L7" s="13">
        <v>8677</v>
      </c>
      <c r="M7" s="13">
        <v>4162</v>
      </c>
      <c r="N7" s="40">
        <v>8526</v>
      </c>
      <c r="O7" s="12">
        <f>B7+F7+G7+H7+I7+J7+K7+L7+M7+N7</f>
        <v>150931</v>
      </c>
      <c r="P7" s="13">
        <f>SUM(B7:N7)</f>
        <v>167601</v>
      </c>
    </row>
    <row r="8" spans="1:16" ht="20.100000000000001" customHeight="1" x14ac:dyDescent="0.25">
      <c r="A8" s="30" t="s">
        <v>32</v>
      </c>
      <c r="B8" s="76">
        <f t="shared" ref="B8:P8" si="0">B7/B6</f>
        <v>0.13077674767191014</v>
      </c>
      <c r="C8" s="77">
        <f t="shared" si="0"/>
        <v>0.16489955357142858</v>
      </c>
      <c r="D8" s="77">
        <f t="shared" si="0"/>
        <v>0.1352025618111409</v>
      </c>
      <c r="E8" s="77">
        <f t="shared" si="0"/>
        <v>4.5282452424237367E-3</v>
      </c>
      <c r="F8" s="77">
        <f t="shared" si="0"/>
        <v>0.21731103736033891</v>
      </c>
      <c r="G8" s="77">
        <f t="shared" si="0"/>
        <v>0.17178928580802647</v>
      </c>
      <c r="H8" s="77">
        <f t="shared" si="0"/>
        <v>0.12112057127162867</v>
      </c>
      <c r="I8" s="77">
        <f t="shared" si="0"/>
        <v>6.3802768916282102E-2</v>
      </c>
      <c r="J8" s="77">
        <f t="shared" si="0"/>
        <v>0.14127065290339075</v>
      </c>
      <c r="K8" s="77">
        <f t="shared" si="0"/>
        <v>0.1167878844855436</v>
      </c>
      <c r="L8" s="77">
        <f t="shared" si="0"/>
        <v>0.18152719665271966</v>
      </c>
      <c r="M8" s="77">
        <f t="shared" si="0"/>
        <v>0.14574360051826171</v>
      </c>
      <c r="N8" s="78">
        <f t="shared" si="0"/>
        <v>9.3360927696199206E-2</v>
      </c>
      <c r="O8" s="76">
        <f>O7/O6</f>
        <v>0.13700374708620477</v>
      </c>
      <c r="P8" s="77">
        <f t="shared" si="0"/>
        <v>0.1261066241698908</v>
      </c>
    </row>
    <row r="9" spans="1:16" ht="20.100000000000001" customHeight="1" x14ac:dyDescent="0.25">
      <c r="A9" s="30" t="s">
        <v>7</v>
      </c>
      <c r="B9" s="10">
        <v>420947</v>
      </c>
      <c r="C9" s="11">
        <v>50836</v>
      </c>
      <c r="D9" s="11">
        <v>48777</v>
      </c>
      <c r="E9" s="11">
        <v>116742</v>
      </c>
      <c r="F9" s="11">
        <v>81388</v>
      </c>
      <c r="G9" s="11">
        <v>65233</v>
      </c>
      <c r="H9" s="11">
        <v>59117</v>
      </c>
      <c r="I9" s="11">
        <v>27006</v>
      </c>
      <c r="J9" s="11">
        <v>54089</v>
      </c>
      <c r="K9" s="11">
        <v>104618</v>
      </c>
      <c r="L9" s="11">
        <v>40619</v>
      </c>
      <c r="M9" s="11">
        <v>24586</v>
      </c>
      <c r="N9" s="39">
        <v>78987</v>
      </c>
      <c r="O9" s="10">
        <f>B9+F9+G9+H9+I9+J9+K9+L9+M9+N9</f>
        <v>956590</v>
      </c>
      <c r="P9" s="11">
        <f>SUM(B9:N9)</f>
        <v>1172945</v>
      </c>
    </row>
    <row r="10" spans="1:16" s="69" customFormat="1" ht="20.100000000000001" customHeight="1" x14ac:dyDescent="0.25">
      <c r="A10" s="30" t="s">
        <v>33</v>
      </c>
      <c r="B10" s="10">
        <v>62072</v>
      </c>
      <c r="C10" s="11">
        <v>2929</v>
      </c>
      <c r="D10" s="11">
        <v>4915</v>
      </c>
      <c r="E10" s="11">
        <v>3162</v>
      </c>
      <c r="F10" s="11">
        <v>13242</v>
      </c>
      <c r="G10" s="11">
        <v>11243</v>
      </c>
      <c r="H10" s="11">
        <v>10506</v>
      </c>
      <c r="I10" s="11">
        <v>5476</v>
      </c>
      <c r="J10" s="11">
        <v>8729</v>
      </c>
      <c r="K10" s="11">
        <v>12403</v>
      </c>
      <c r="L10" s="11">
        <v>7375</v>
      </c>
      <c r="M10" s="11">
        <v>4091</v>
      </c>
      <c r="N10" s="39">
        <v>12336</v>
      </c>
      <c r="O10" s="10">
        <f>B10+F10+G10+H10+I10+J10+K10+L10+M10+N10</f>
        <v>147473</v>
      </c>
      <c r="P10" s="11">
        <f>SUM(B10:N10)</f>
        <v>158479</v>
      </c>
    </row>
    <row r="11" spans="1:16" ht="20.100000000000001" customHeight="1" x14ac:dyDescent="0.25">
      <c r="A11" s="30" t="s">
        <v>9</v>
      </c>
      <c r="B11" s="10">
        <v>61158</v>
      </c>
      <c r="C11" s="11">
        <v>2869</v>
      </c>
      <c r="D11" s="11">
        <v>4820</v>
      </c>
      <c r="E11" s="11">
        <v>3141</v>
      </c>
      <c r="F11" s="11">
        <v>13038</v>
      </c>
      <c r="G11" s="11">
        <v>11038</v>
      </c>
      <c r="H11" s="11">
        <v>10353</v>
      </c>
      <c r="I11" s="11">
        <v>5433</v>
      </c>
      <c r="J11" s="11">
        <v>8608</v>
      </c>
      <c r="K11" s="11">
        <v>12144</v>
      </c>
      <c r="L11" s="11">
        <v>7264</v>
      </c>
      <c r="M11" s="11">
        <v>3999</v>
      </c>
      <c r="N11" s="39">
        <v>12128</v>
      </c>
      <c r="O11" s="10">
        <f>B11+F11+G11+H11+I11+J11+K11+L11+M11+N11</f>
        <v>145163</v>
      </c>
      <c r="P11" s="11">
        <f>SUM(B11:N11)</f>
        <v>155993</v>
      </c>
    </row>
    <row r="12" spans="1:16" ht="20.100000000000001" customHeight="1" x14ac:dyDescent="0.25">
      <c r="A12" s="30" t="s">
        <v>10</v>
      </c>
      <c r="B12" s="10">
        <v>909</v>
      </c>
      <c r="C12" s="11">
        <v>55</v>
      </c>
      <c r="D12" s="11">
        <v>115</v>
      </c>
      <c r="E12" s="11">
        <v>31</v>
      </c>
      <c r="F12" s="11">
        <v>224</v>
      </c>
      <c r="G12" s="11">
        <v>199</v>
      </c>
      <c r="H12" s="11">
        <v>189</v>
      </c>
      <c r="I12" s="11">
        <v>29</v>
      </c>
      <c r="J12" s="11">
        <v>112</v>
      </c>
      <c r="K12" s="11">
        <v>245</v>
      </c>
      <c r="L12" s="11">
        <v>117</v>
      </c>
      <c r="M12" s="11">
        <v>91</v>
      </c>
      <c r="N12" s="39">
        <v>208</v>
      </c>
      <c r="O12" s="10">
        <f>B12+F12+G12+H12+I12+J12+K12+L12+M12+N12</f>
        <v>2323</v>
      </c>
      <c r="P12" s="11">
        <f>SUM(B12:N12)</f>
        <v>2524</v>
      </c>
    </row>
    <row r="13" spans="1:16" ht="20.100000000000001" customHeight="1" x14ac:dyDescent="0.25">
      <c r="A13" s="30" t="s">
        <v>34</v>
      </c>
      <c r="B13" s="10">
        <v>765</v>
      </c>
      <c r="C13" s="11">
        <v>100</v>
      </c>
      <c r="D13" s="11">
        <v>90</v>
      </c>
      <c r="E13" s="11">
        <v>305</v>
      </c>
      <c r="F13" s="11">
        <v>176</v>
      </c>
      <c r="G13" s="11">
        <v>147</v>
      </c>
      <c r="H13" s="11">
        <v>138</v>
      </c>
      <c r="I13" s="11">
        <v>33</v>
      </c>
      <c r="J13" s="11">
        <v>121</v>
      </c>
      <c r="K13" s="11">
        <v>204</v>
      </c>
      <c r="L13" s="11">
        <v>73</v>
      </c>
      <c r="M13" s="11">
        <v>71</v>
      </c>
      <c r="N13" s="39">
        <v>200</v>
      </c>
      <c r="O13" s="10">
        <f>B13+F13+G13+H13+I13+J13+K13+L13+M13+N13</f>
        <v>1928</v>
      </c>
      <c r="P13" s="11">
        <f>SUM(B13:N13)</f>
        <v>2423</v>
      </c>
    </row>
    <row r="14" spans="1:16" ht="20.100000000000001" customHeight="1" x14ac:dyDescent="0.25">
      <c r="A14" s="32" t="s">
        <v>12</v>
      </c>
      <c r="B14" s="20">
        <f>(B10+B11+B12)/2</f>
        <v>62069.5</v>
      </c>
      <c r="C14" s="21">
        <f>(C10+C11+C12)/2</f>
        <v>2926.5</v>
      </c>
      <c r="D14" s="21">
        <f>(D10+D11+D12)/2</f>
        <v>4925</v>
      </c>
      <c r="E14" s="21">
        <f>(E10+E11+E12+E13)/2</f>
        <v>3319.5</v>
      </c>
      <c r="F14" s="21">
        <f t="shared" ref="F14:P14" si="1">(F10+F11+F12)/2</f>
        <v>13252</v>
      </c>
      <c r="G14" s="21">
        <f t="shared" si="1"/>
        <v>11240</v>
      </c>
      <c r="H14" s="21">
        <f t="shared" si="1"/>
        <v>10524</v>
      </c>
      <c r="I14" s="21">
        <f t="shared" si="1"/>
        <v>5469</v>
      </c>
      <c r="J14" s="21">
        <f t="shared" si="1"/>
        <v>8724.5</v>
      </c>
      <c r="K14" s="21">
        <f t="shared" si="1"/>
        <v>12396</v>
      </c>
      <c r="L14" s="21">
        <f t="shared" si="1"/>
        <v>7378</v>
      </c>
      <c r="M14" s="21">
        <f t="shared" si="1"/>
        <v>4090.5</v>
      </c>
      <c r="N14" s="43">
        <f t="shared" si="1"/>
        <v>12336</v>
      </c>
      <c r="O14" s="20">
        <f>(O10+O11+O12)/2</f>
        <v>147479.5</v>
      </c>
      <c r="P14" s="21">
        <f t="shared" si="1"/>
        <v>158498</v>
      </c>
    </row>
    <row r="15" spans="1:16" ht="20.100000000000001" customHeight="1" x14ac:dyDescent="0.25">
      <c r="A15" s="32" t="s">
        <v>13</v>
      </c>
      <c r="B15" s="10">
        <v>783</v>
      </c>
      <c r="C15" s="11">
        <v>13</v>
      </c>
      <c r="D15" s="11">
        <v>17</v>
      </c>
      <c r="E15" s="11">
        <v>32</v>
      </c>
      <c r="F15" s="11">
        <v>45</v>
      </c>
      <c r="G15" s="11">
        <v>47</v>
      </c>
      <c r="H15" s="11">
        <v>26</v>
      </c>
      <c r="I15" s="11">
        <v>21</v>
      </c>
      <c r="J15" s="11">
        <v>35</v>
      </c>
      <c r="K15" s="11">
        <v>50</v>
      </c>
      <c r="L15" s="11">
        <v>37</v>
      </c>
      <c r="M15" s="11">
        <v>18</v>
      </c>
      <c r="N15" s="39">
        <v>61</v>
      </c>
      <c r="O15" s="10">
        <f>B15+F15+G15+H15+I15+J15+K15+L15+M15+N15</f>
        <v>1123</v>
      </c>
      <c r="P15" s="11">
        <f>SUM(B15:N15)</f>
        <v>1185</v>
      </c>
    </row>
    <row r="16" spans="1:16" ht="20.100000000000001" customHeight="1" x14ac:dyDescent="0.25">
      <c r="A16" s="32" t="s">
        <v>14</v>
      </c>
      <c r="B16" s="10">
        <v>281310</v>
      </c>
      <c r="C16" s="92" t="s">
        <v>28</v>
      </c>
      <c r="D16" s="11">
        <v>2979</v>
      </c>
      <c r="E16" s="11">
        <v>782</v>
      </c>
      <c r="F16" s="11">
        <v>34851</v>
      </c>
      <c r="G16" s="11">
        <v>21668</v>
      </c>
      <c r="H16" s="11">
        <v>21670</v>
      </c>
      <c r="I16" s="11">
        <v>11252</v>
      </c>
      <c r="J16" s="11">
        <v>28826</v>
      </c>
      <c r="K16" s="11">
        <v>27536</v>
      </c>
      <c r="L16" s="11">
        <v>34699</v>
      </c>
      <c r="M16" s="11">
        <v>9003</v>
      </c>
      <c r="N16" s="39">
        <v>33813</v>
      </c>
      <c r="O16" s="10">
        <f>B16+F16+G16+H16+I16+J16+K16+L16+M16+N16</f>
        <v>504628</v>
      </c>
      <c r="P16" s="11">
        <f>SUM(B16:N16)</f>
        <v>508389</v>
      </c>
    </row>
    <row r="17" spans="1:16" ht="20.100000000000001" customHeight="1" x14ac:dyDescent="0.25">
      <c r="A17" s="32" t="s">
        <v>15</v>
      </c>
      <c r="B17" s="10">
        <v>820118</v>
      </c>
      <c r="C17" s="11">
        <v>0</v>
      </c>
      <c r="D17" s="11">
        <v>5028</v>
      </c>
      <c r="E17" s="11">
        <v>2058</v>
      </c>
      <c r="F17" s="11">
        <v>109491</v>
      </c>
      <c r="G17" s="11">
        <v>98554</v>
      </c>
      <c r="H17" s="11">
        <v>57850</v>
      </c>
      <c r="I17" s="11">
        <v>33288</v>
      </c>
      <c r="J17" s="11">
        <v>72117</v>
      </c>
      <c r="K17" s="11">
        <v>105445</v>
      </c>
      <c r="L17" s="11">
        <v>88431</v>
      </c>
      <c r="M17" s="11">
        <v>22865</v>
      </c>
      <c r="N17" s="39">
        <v>75658</v>
      </c>
      <c r="O17" s="10">
        <f>B17+F17+G17+H17+I17+J17+K17+L17+M17+N17</f>
        <v>1483817</v>
      </c>
      <c r="P17" s="11">
        <f>SUM(B17:N17)</f>
        <v>1490903</v>
      </c>
    </row>
    <row r="18" spans="1:16" ht="20.100000000000001" customHeight="1" x14ac:dyDescent="0.25">
      <c r="A18" s="30" t="s">
        <v>16</v>
      </c>
      <c r="B18" s="79">
        <v>4591.33</v>
      </c>
      <c r="C18" s="80">
        <v>208.39</v>
      </c>
      <c r="D18" s="80">
        <v>216.56</v>
      </c>
      <c r="E18" s="80">
        <v>390.71</v>
      </c>
      <c r="F18" s="80">
        <v>501.75</v>
      </c>
      <c r="G18" s="80">
        <v>384.5</v>
      </c>
      <c r="H18" s="80">
        <v>384.7</v>
      </c>
      <c r="I18" s="80">
        <v>184.1</v>
      </c>
      <c r="J18" s="80">
        <v>313.35000000000002</v>
      </c>
      <c r="K18" s="80">
        <v>537.79999999999995</v>
      </c>
      <c r="L18" s="80">
        <v>250.33</v>
      </c>
      <c r="M18" s="80">
        <v>141.69999999999999</v>
      </c>
      <c r="N18" s="81">
        <v>327.60000000000002</v>
      </c>
      <c r="O18" s="79">
        <f>B18+F18+G18+H18+I18+J18+K18+L18+M18+N18</f>
        <v>7617.1600000000008</v>
      </c>
      <c r="P18" s="80">
        <f>SUM(B18:N18)</f>
        <v>8432.8200000000015</v>
      </c>
    </row>
    <row r="19" spans="1:16" ht="20.100000000000001" customHeight="1" x14ac:dyDescent="0.25">
      <c r="A19" s="32" t="s">
        <v>18</v>
      </c>
      <c r="B19" s="79">
        <f t="shared" ref="B19:P19" si="2">B9*100/(B5*365)</f>
        <v>77.714248790754354</v>
      </c>
      <c r="C19" s="80">
        <f t="shared" si="2"/>
        <v>84.924824590711665</v>
      </c>
      <c r="D19" s="80">
        <f t="shared" si="2"/>
        <v>76.363209393346381</v>
      </c>
      <c r="E19" s="80">
        <f t="shared" si="2"/>
        <v>83.291952054794521</v>
      </c>
      <c r="F19" s="80">
        <f t="shared" si="2"/>
        <v>84.783582478254075</v>
      </c>
      <c r="G19" s="80">
        <f t="shared" si="2"/>
        <v>77.368202573682026</v>
      </c>
      <c r="H19" s="80">
        <f t="shared" si="2"/>
        <v>73.287051385359206</v>
      </c>
      <c r="I19" s="80">
        <f t="shared" si="2"/>
        <v>61.147967847843312</v>
      </c>
      <c r="J19" s="80">
        <f t="shared" si="2"/>
        <v>77.585885390518541</v>
      </c>
      <c r="K19" s="80">
        <f t="shared" si="2"/>
        <v>82.363407337427176</v>
      </c>
      <c r="L19" s="80">
        <f t="shared" si="2"/>
        <v>67.856665552956898</v>
      </c>
      <c r="M19" s="80">
        <f t="shared" si="2"/>
        <v>64.151337247227659</v>
      </c>
      <c r="N19" s="81">
        <f t="shared" si="2"/>
        <v>76.198147790854719</v>
      </c>
      <c r="O19" s="79">
        <f>O9*100/(O5*365)</f>
        <v>76.811093802694757</v>
      </c>
      <c r="P19" s="80">
        <f t="shared" si="2"/>
        <v>77.715790694207485</v>
      </c>
    </row>
    <row r="20" spans="1:16" ht="20.100000000000001" customHeight="1" x14ac:dyDescent="0.25">
      <c r="A20" s="32" t="s">
        <v>19</v>
      </c>
      <c r="B20" s="79">
        <f t="shared" ref="B20:P20" si="3">B9/B14</f>
        <v>6.7818654894916186</v>
      </c>
      <c r="C20" s="80">
        <f t="shared" si="3"/>
        <v>17.370920895267385</v>
      </c>
      <c r="D20" s="80">
        <f t="shared" si="3"/>
        <v>9.9039593908629442</v>
      </c>
      <c r="E20" s="80">
        <f t="shared" si="3"/>
        <v>35.168549480343422</v>
      </c>
      <c r="F20" s="80">
        <f t="shared" si="3"/>
        <v>6.1415635375792332</v>
      </c>
      <c r="G20" s="80">
        <f t="shared" si="3"/>
        <v>5.8036476868327398</v>
      </c>
      <c r="H20" s="80">
        <f t="shared" si="3"/>
        <v>5.6173508171797799</v>
      </c>
      <c r="I20" s="80">
        <f t="shared" si="3"/>
        <v>4.9380142622051562</v>
      </c>
      <c r="J20" s="80">
        <f t="shared" si="3"/>
        <v>6.19966760272795</v>
      </c>
      <c r="K20" s="80">
        <f t="shared" si="3"/>
        <v>8.4396579541787666</v>
      </c>
      <c r="L20" s="80">
        <f t="shared" si="3"/>
        <v>5.5054215234480885</v>
      </c>
      <c r="M20" s="80">
        <f t="shared" si="3"/>
        <v>6.0105121623273439</v>
      </c>
      <c r="N20" s="81">
        <f t="shared" si="3"/>
        <v>6.4029669260700386</v>
      </c>
      <c r="O20" s="79">
        <f>O9/O14</f>
        <v>6.4862574120470979</v>
      </c>
      <c r="P20" s="80">
        <f t="shared" si="3"/>
        <v>7.4003772918270263</v>
      </c>
    </row>
    <row r="21" spans="1:16" ht="20.100000000000001" customHeight="1" x14ac:dyDescent="0.25">
      <c r="A21" s="32" t="s">
        <v>20</v>
      </c>
      <c r="B21" s="10">
        <f>3391556611+73733701</f>
        <v>3465290312</v>
      </c>
      <c r="C21" s="11">
        <f>157250741+1172512</f>
        <v>158423253</v>
      </c>
      <c r="D21" s="11">
        <v>190062359</v>
      </c>
      <c r="E21" s="11">
        <f>283104616+1353381</f>
        <v>284457997</v>
      </c>
      <c r="F21" s="11">
        <v>438421106</v>
      </c>
      <c r="G21" s="11">
        <v>288022575</v>
      </c>
      <c r="H21" s="11">
        <v>293693195</v>
      </c>
      <c r="I21" s="11">
        <v>140088262</v>
      </c>
      <c r="J21" s="11">
        <v>246885088</v>
      </c>
      <c r="K21" s="11">
        <v>387210282</v>
      </c>
      <c r="L21" s="11">
        <v>211426299</v>
      </c>
      <c r="M21" s="11">
        <v>113266271</v>
      </c>
      <c r="N21" s="39">
        <v>285403304</v>
      </c>
      <c r="O21" s="10">
        <f>SUM(B21,F21:N21)</f>
        <v>5869706694</v>
      </c>
      <c r="P21" s="11">
        <f>SUM(B21:N21)</f>
        <v>6502650303</v>
      </c>
    </row>
    <row r="22" spans="1:16" ht="20.100000000000001" customHeight="1" x14ac:dyDescent="0.25">
      <c r="A22" s="32" t="s">
        <v>36</v>
      </c>
      <c r="B22" s="10">
        <f t="shared" ref="B22:P22" si="4">B21/B4</f>
        <v>2163102.5667915107</v>
      </c>
      <c r="C22" s="11">
        <f t="shared" si="4"/>
        <v>847183.17112299462</v>
      </c>
      <c r="D22" s="11">
        <f t="shared" si="4"/>
        <v>922632.81067961163</v>
      </c>
      <c r="E22" s="11">
        <f t="shared" si="4"/>
        <v>645029.47165532876</v>
      </c>
      <c r="F22" s="11">
        <f t="shared" si="4"/>
        <v>1538319.6701754385</v>
      </c>
      <c r="G22" s="11">
        <f t="shared" si="4"/>
        <v>1241476.6163793104</v>
      </c>
      <c r="H22" s="11">
        <f t="shared" si="4"/>
        <v>1305303.0888888889</v>
      </c>
      <c r="I22" s="11">
        <f t="shared" si="4"/>
        <v>1157754.2314049588</v>
      </c>
      <c r="J22" s="11">
        <f t="shared" si="4"/>
        <v>1292592.0837696334</v>
      </c>
      <c r="K22" s="11">
        <f t="shared" si="4"/>
        <v>1112673.2241379311</v>
      </c>
      <c r="L22" s="11">
        <f t="shared" si="4"/>
        <v>1067809.5909090908</v>
      </c>
      <c r="M22" s="11">
        <f t="shared" si="4"/>
        <v>1078726.3904761905</v>
      </c>
      <c r="N22" s="39">
        <f t="shared" si="4"/>
        <v>1001415.101754386</v>
      </c>
      <c r="O22" s="10">
        <f>O21/O4</f>
        <v>1634105.4270601335</v>
      </c>
      <c r="P22" s="11">
        <f t="shared" si="4"/>
        <v>1469193.4710799819</v>
      </c>
    </row>
    <row r="23" spans="1:16" ht="20.100000000000001" customHeight="1" x14ac:dyDescent="0.25">
      <c r="A23" s="32" t="s">
        <v>37</v>
      </c>
      <c r="B23" s="22">
        <f t="shared" ref="B23:P23" si="5">B21/B5</f>
        <v>2335101.2884097034</v>
      </c>
      <c r="C23" s="23">
        <f t="shared" si="5"/>
        <v>965995.44512195117</v>
      </c>
      <c r="D23" s="23">
        <f t="shared" si="5"/>
        <v>1086070.6228571429</v>
      </c>
      <c r="E23" s="23">
        <f t="shared" si="5"/>
        <v>740776.03385416663</v>
      </c>
      <c r="F23" s="23">
        <f t="shared" si="5"/>
        <v>1667000.4030418252</v>
      </c>
      <c r="G23" s="23">
        <f t="shared" si="5"/>
        <v>1246850.9740259741</v>
      </c>
      <c r="H23" s="23">
        <f t="shared" si="5"/>
        <v>1328928.4841628959</v>
      </c>
      <c r="I23" s="23">
        <f t="shared" si="5"/>
        <v>1157754.2314049588</v>
      </c>
      <c r="J23" s="23">
        <f t="shared" si="5"/>
        <v>1292592.0837696334</v>
      </c>
      <c r="K23" s="23">
        <f t="shared" si="5"/>
        <v>1112673.2241379311</v>
      </c>
      <c r="L23" s="23">
        <f t="shared" si="5"/>
        <v>1289184.75</v>
      </c>
      <c r="M23" s="23">
        <f t="shared" si="5"/>
        <v>1078726.3904761905</v>
      </c>
      <c r="N23" s="44">
        <f t="shared" si="5"/>
        <v>1004941.2112676057</v>
      </c>
      <c r="O23" s="22">
        <f>O21/O5</f>
        <v>1720312.6301289566</v>
      </c>
      <c r="P23" s="23">
        <f t="shared" si="5"/>
        <v>1572587.7395405078</v>
      </c>
    </row>
    <row r="24" spans="1:16" ht="20.100000000000001" customHeight="1" x14ac:dyDescent="0.25">
      <c r="A24" s="32" t="s">
        <v>38</v>
      </c>
      <c r="B24" s="22">
        <f t="shared" ref="B24:P24" si="6">B21/B6</f>
        <v>7174.3061526166939</v>
      </c>
      <c r="C24" s="23">
        <f t="shared" si="6"/>
        <v>2946.8611049107144</v>
      </c>
      <c r="D24" s="23">
        <f t="shared" si="6"/>
        <v>3538.5455577896932</v>
      </c>
      <c r="E24" s="23">
        <f t="shared" si="6"/>
        <v>2372.1833730840435</v>
      </c>
      <c r="F24" s="23">
        <f t="shared" si="6"/>
        <v>4678.5378778986014</v>
      </c>
      <c r="G24" s="23">
        <f t="shared" si="6"/>
        <v>3779.9230294758395</v>
      </c>
      <c r="H24" s="23">
        <f t="shared" si="6"/>
        <v>4245.4096618916146</v>
      </c>
      <c r="I24" s="23">
        <f t="shared" si="6"/>
        <v>4338.844178771642</v>
      </c>
      <c r="J24" s="23">
        <f t="shared" si="6"/>
        <v>3944.9855869099742</v>
      </c>
      <c r="K24" s="23">
        <f t="shared" si="6"/>
        <v>3309.2915979385848</v>
      </c>
      <c r="L24" s="23">
        <f t="shared" si="6"/>
        <v>4423.1443305439334</v>
      </c>
      <c r="M24" s="23">
        <f t="shared" si="6"/>
        <v>3966.3224778513149</v>
      </c>
      <c r="N24" s="44">
        <f t="shared" si="6"/>
        <v>3125.2072752756699</v>
      </c>
      <c r="O24" s="22">
        <f>O21/O6</f>
        <v>5328.0758185858376</v>
      </c>
      <c r="P24" s="23">
        <f t="shared" si="6"/>
        <v>4892.7349948308629</v>
      </c>
    </row>
    <row r="25" spans="1:16" ht="19.5" customHeight="1" x14ac:dyDescent="0.25">
      <c r="A25" s="32" t="s">
        <v>39</v>
      </c>
      <c r="B25" s="22">
        <f t="shared" ref="B25:P25" si="7">B21/B9</f>
        <v>8232.1297265451467</v>
      </c>
      <c r="C25" s="23">
        <f t="shared" si="7"/>
        <v>3116.3595286804625</v>
      </c>
      <c r="D25" s="23">
        <f t="shared" si="7"/>
        <v>3896.5569633228774</v>
      </c>
      <c r="E25" s="23">
        <f t="shared" si="7"/>
        <v>2436.6380308714943</v>
      </c>
      <c r="F25" s="23">
        <f t="shared" si="7"/>
        <v>5386.8027964810535</v>
      </c>
      <c r="G25" s="23">
        <f t="shared" si="7"/>
        <v>4415.2894240645073</v>
      </c>
      <c r="H25" s="23">
        <f t="shared" si="7"/>
        <v>4967.9989681479101</v>
      </c>
      <c r="I25" s="23">
        <f t="shared" si="7"/>
        <v>5187.3014145004818</v>
      </c>
      <c r="J25" s="23">
        <f t="shared" si="7"/>
        <v>4564.4232283828505</v>
      </c>
      <c r="K25" s="23">
        <f t="shared" si="7"/>
        <v>3701.1822248561434</v>
      </c>
      <c r="L25" s="23">
        <f t="shared" si="7"/>
        <v>5205.1084221669662</v>
      </c>
      <c r="M25" s="23">
        <f t="shared" si="7"/>
        <v>4606.9417961441468</v>
      </c>
      <c r="N25" s="44">
        <f t="shared" si="7"/>
        <v>3613.2946434223354</v>
      </c>
      <c r="O25" s="22">
        <f>O21/O9</f>
        <v>6136.0736511985278</v>
      </c>
      <c r="P25" s="23">
        <f t="shared" si="7"/>
        <v>5543.8663390014026</v>
      </c>
    </row>
    <row r="26" spans="1:16" ht="19.5" customHeight="1" x14ac:dyDescent="0.25">
      <c r="A26" s="32" t="s">
        <v>25</v>
      </c>
      <c r="B26" s="20">
        <f>2441874886+31690506</f>
        <v>2473565392</v>
      </c>
      <c r="C26" s="21">
        <f>111039995+158756</f>
        <v>111198751</v>
      </c>
      <c r="D26" s="21">
        <v>113767375</v>
      </c>
      <c r="E26" s="21">
        <f>205897843+491701</f>
        <v>206389544</v>
      </c>
      <c r="F26" s="21">
        <v>260538688</v>
      </c>
      <c r="G26" s="21">
        <v>195433800</v>
      </c>
      <c r="H26" s="21">
        <v>198195073</v>
      </c>
      <c r="I26" s="21">
        <v>95744202</v>
      </c>
      <c r="J26" s="21">
        <v>157690904</v>
      </c>
      <c r="K26" s="21">
        <v>262921454</v>
      </c>
      <c r="L26" s="21">
        <v>136704487</v>
      </c>
      <c r="M26" s="21">
        <v>75059025</v>
      </c>
      <c r="N26" s="43">
        <v>167705477</v>
      </c>
      <c r="O26" s="20">
        <f>B26+F26+G26+H26+I26+J26+K26+L26+M26+N26</f>
        <v>4023558502</v>
      </c>
      <c r="P26" s="21">
        <f>SUM(B26:N26)</f>
        <v>4454914172</v>
      </c>
    </row>
    <row r="27" spans="1:16" ht="19.5" customHeight="1" x14ac:dyDescent="0.25">
      <c r="A27" s="73" t="s">
        <v>40</v>
      </c>
      <c r="B27" s="85">
        <f t="shared" ref="B27:P27" si="8">B26/B18</f>
        <v>538747.027985355</v>
      </c>
      <c r="C27" s="86">
        <f t="shared" si="8"/>
        <v>533608.86318921251</v>
      </c>
      <c r="D27" s="86">
        <f t="shared" si="8"/>
        <v>525338.82065016625</v>
      </c>
      <c r="E27" s="86">
        <f t="shared" si="8"/>
        <v>528242.28711832303</v>
      </c>
      <c r="F27" s="86">
        <f t="shared" si="8"/>
        <v>519259.96611858497</v>
      </c>
      <c r="G27" s="86">
        <f t="shared" si="8"/>
        <v>508280.36410923279</v>
      </c>
      <c r="H27" s="86">
        <f t="shared" si="8"/>
        <v>515193.84715362621</v>
      </c>
      <c r="I27" s="86">
        <f t="shared" si="8"/>
        <v>520066.27919608908</v>
      </c>
      <c r="J27" s="86">
        <f t="shared" si="8"/>
        <v>503242.07435774687</v>
      </c>
      <c r="K27" s="86">
        <f t="shared" si="8"/>
        <v>488883.32837486058</v>
      </c>
      <c r="L27" s="86">
        <f t="shared" si="8"/>
        <v>546097.09982822672</v>
      </c>
      <c r="M27" s="86">
        <f t="shared" si="8"/>
        <v>529703.77558221598</v>
      </c>
      <c r="N27" s="87">
        <f t="shared" si="8"/>
        <v>511921.48046398041</v>
      </c>
      <c r="O27" s="85">
        <f>O26/O18</f>
        <v>528222.92061608261</v>
      </c>
      <c r="P27" s="86">
        <f t="shared" si="8"/>
        <v>528282.84867932659</v>
      </c>
    </row>
    <row r="28" spans="1:16" ht="16.5" x14ac:dyDescent="0.25">
      <c r="A28" s="62"/>
      <c r="B28" s="63"/>
      <c r="C28" s="63"/>
      <c r="D28" s="63"/>
      <c r="E28" s="64"/>
      <c r="F28" s="64"/>
      <c r="G28" s="64"/>
      <c r="H28" s="64"/>
      <c r="I28" s="64"/>
      <c r="J28" s="64"/>
      <c r="K28" s="64"/>
      <c r="L28" s="64"/>
      <c r="M28" s="58"/>
      <c r="N28" s="58"/>
      <c r="O28" s="58"/>
      <c r="P28" s="58"/>
    </row>
    <row r="29" spans="1:16" ht="11.25" x14ac:dyDescent="0.25">
      <c r="A29" s="58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</row>
    <row r="30" spans="1:16" x14ac:dyDescent="0.2">
      <c r="A30" s="4"/>
    </row>
  </sheetData>
  <mergeCells count="1">
    <mergeCell ref="A1:P1"/>
  </mergeCells>
  <phoneticPr fontId="0" type="noConversion"/>
  <printOptions horizontalCentered="1"/>
  <pageMargins left="0.27559055118110237" right="0.31496062992125984" top="0.98425196850393704" bottom="0.98425196850393704" header="0.51181102362204722" footer="0.51181102362204722"/>
  <pageSetup paperSize="9" scale="70" orientation="landscape" horizontalDpi="4294967292" r:id="rId1"/>
  <headerFooter alignWithMargins="0">
    <oddFooter>&amp;C&amp;9Abteilung Vf&amp;R&amp;9&amp;D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2"/>
  <sheetViews>
    <sheetView showGridLines="0" zoomScale="110" zoomScaleNormal="110" zoomScaleSheetLayoutView="100" workbookViewId="0">
      <selection activeCell="D50" sqref="D50"/>
    </sheetView>
  </sheetViews>
  <sheetFormatPr baseColWidth="10" defaultRowHeight="15" x14ac:dyDescent="0.25"/>
  <cols>
    <col min="1" max="1" width="25.42578125" style="2" customWidth="1"/>
    <col min="2" max="2" width="12.28515625" style="2" customWidth="1"/>
    <col min="3" max="3" width="16" style="2" customWidth="1"/>
    <col min="4" max="11" width="12.28515625" style="2" customWidth="1"/>
    <col min="12" max="16384" width="11.42578125" style="2"/>
  </cols>
  <sheetData>
    <row r="1" spans="1:12" ht="19.5" customHeight="1" x14ac:dyDescent="0.25">
      <c r="A1" s="102" t="s">
        <v>241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8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s="7" customFormat="1" ht="22.5" x14ac:dyDescent="0.25">
      <c r="A3" s="27"/>
      <c r="B3" s="5" t="s">
        <v>103</v>
      </c>
      <c r="C3" s="6" t="s">
        <v>179</v>
      </c>
      <c r="D3" s="6" t="s">
        <v>140</v>
      </c>
      <c r="E3" s="6" t="s">
        <v>141</v>
      </c>
      <c r="F3" s="6" t="s">
        <v>142</v>
      </c>
      <c r="G3" s="6" t="s">
        <v>143</v>
      </c>
      <c r="H3" s="6" t="s">
        <v>144</v>
      </c>
      <c r="I3" s="6" t="s">
        <v>145</v>
      </c>
      <c r="J3" s="37" t="s">
        <v>146</v>
      </c>
      <c r="K3" s="5" t="s">
        <v>95</v>
      </c>
    </row>
    <row r="4" spans="1:12" s="7" customFormat="1" ht="15" customHeight="1" x14ac:dyDescent="0.25">
      <c r="A4" s="28" t="s">
        <v>105</v>
      </c>
      <c r="B4" s="8">
        <v>1541</v>
      </c>
      <c r="C4" s="9">
        <v>358</v>
      </c>
      <c r="D4" s="9">
        <v>508</v>
      </c>
      <c r="E4" s="9">
        <v>252</v>
      </c>
      <c r="F4" s="9">
        <v>372</v>
      </c>
      <c r="G4" s="9">
        <v>274</v>
      </c>
      <c r="H4" s="9">
        <v>364</v>
      </c>
      <c r="I4" s="9">
        <v>130</v>
      </c>
      <c r="J4" s="38">
        <v>345</v>
      </c>
      <c r="K4" s="8">
        <v>4144</v>
      </c>
      <c r="L4" s="17"/>
    </row>
    <row r="5" spans="1:12" s="7" customFormat="1" ht="15" customHeight="1" x14ac:dyDescent="0.25">
      <c r="A5" s="29" t="s">
        <v>106</v>
      </c>
      <c r="B5" s="10">
        <v>1325</v>
      </c>
      <c r="C5" s="11">
        <v>304</v>
      </c>
      <c r="D5" s="11">
        <v>479</v>
      </c>
      <c r="E5" s="11">
        <v>241</v>
      </c>
      <c r="F5" s="11">
        <v>363</v>
      </c>
      <c r="G5" s="11">
        <v>236</v>
      </c>
      <c r="H5" s="11">
        <v>297</v>
      </c>
      <c r="I5" s="11">
        <v>114</v>
      </c>
      <c r="J5" s="39">
        <v>322</v>
      </c>
      <c r="K5" s="10">
        <v>3681</v>
      </c>
      <c r="L5" s="17"/>
    </row>
    <row r="6" spans="1:12" s="7" customFormat="1" ht="15" customHeight="1" x14ac:dyDescent="0.25">
      <c r="A6" s="30" t="s">
        <v>185</v>
      </c>
      <c r="B6" s="10">
        <v>68547</v>
      </c>
      <c r="C6" s="11">
        <v>7746</v>
      </c>
      <c r="D6" s="11">
        <v>19020</v>
      </c>
      <c r="E6" s="11">
        <v>14240</v>
      </c>
      <c r="F6" s="11">
        <v>23571</v>
      </c>
      <c r="G6" s="11">
        <v>14615</v>
      </c>
      <c r="H6" s="11">
        <v>14613</v>
      </c>
      <c r="I6" s="11">
        <v>7400</v>
      </c>
      <c r="J6" s="39">
        <v>21469</v>
      </c>
      <c r="K6" s="10">
        <v>191221</v>
      </c>
      <c r="L6" s="17"/>
    </row>
    <row r="7" spans="1:12" s="14" customFormat="1" ht="15" customHeight="1" x14ac:dyDescent="0.25">
      <c r="A7" s="30" t="s">
        <v>186</v>
      </c>
      <c r="B7" s="12">
        <v>334373</v>
      </c>
      <c r="C7" s="13">
        <v>87430</v>
      </c>
      <c r="D7" s="13">
        <v>135284</v>
      </c>
      <c r="E7" s="13">
        <v>63916</v>
      </c>
      <c r="F7" s="13">
        <v>94010</v>
      </c>
      <c r="G7" s="13">
        <v>58439</v>
      </c>
      <c r="H7" s="13">
        <v>72539</v>
      </c>
      <c r="I7" s="13">
        <v>28431</v>
      </c>
      <c r="J7" s="40">
        <v>81961</v>
      </c>
      <c r="K7" s="12">
        <v>956383</v>
      </c>
      <c r="L7" s="17"/>
    </row>
    <row r="8" spans="1:12" s="7" customFormat="1" ht="15" customHeight="1" x14ac:dyDescent="0.25">
      <c r="A8" s="30" t="s">
        <v>187</v>
      </c>
      <c r="B8" s="10">
        <v>402920</v>
      </c>
      <c r="C8" s="11">
        <v>95176</v>
      </c>
      <c r="D8" s="11">
        <v>154304</v>
      </c>
      <c r="E8" s="11">
        <v>78156</v>
      </c>
      <c r="F8" s="11">
        <v>117581</v>
      </c>
      <c r="G8" s="11">
        <v>73054</v>
      </c>
      <c r="H8" s="11">
        <v>87152</v>
      </c>
      <c r="I8" s="11">
        <v>35831</v>
      </c>
      <c r="J8" s="39">
        <v>103430</v>
      </c>
      <c r="K8" s="10">
        <v>1147604</v>
      </c>
      <c r="L8" s="17"/>
    </row>
    <row r="9" spans="1:12" s="7" customFormat="1" ht="15" customHeight="1" x14ac:dyDescent="0.25">
      <c r="A9" s="30" t="s">
        <v>156</v>
      </c>
      <c r="B9" s="10">
        <v>51528</v>
      </c>
      <c r="C9" s="11">
        <v>9555</v>
      </c>
      <c r="D9" s="11">
        <v>14383</v>
      </c>
      <c r="E9" s="11">
        <v>12510</v>
      </c>
      <c r="F9" s="11">
        <v>13428</v>
      </c>
      <c r="G9" s="11">
        <v>13545</v>
      </c>
      <c r="H9" s="11">
        <v>9245</v>
      </c>
      <c r="I9" s="11">
        <v>3838</v>
      </c>
      <c r="J9" s="39">
        <v>13172</v>
      </c>
      <c r="K9" s="10">
        <v>141204</v>
      </c>
      <c r="L9" s="17"/>
    </row>
    <row r="10" spans="1:12" s="7" customFormat="1" ht="15" customHeight="1" x14ac:dyDescent="0.25">
      <c r="A10" s="30" t="s">
        <v>6</v>
      </c>
      <c r="B10" s="15">
        <v>0.12788642906780504</v>
      </c>
      <c r="C10" s="16">
        <v>0.10039295620744726</v>
      </c>
      <c r="D10" s="16">
        <v>9.3212100788054753E-2</v>
      </c>
      <c r="E10" s="16">
        <v>0.1600644864117918</v>
      </c>
      <c r="F10" s="16">
        <v>0.11420212449290276</v>
      </c>
      <c r="G10" s="16">
        <v>0.18541079201686425</v>
      </c>
      <c r="H10" s="16">
        <v>0.1060790343308243</v>
      </c>
      <c r="I10" s="16">
        <v>0.1071139516061511</v>
      </c>
      <c r="J10" s="41">
        <v>0.1273518321570144</v>
      </c>
      <c r="K10" s="15">
        <v>0.12304244321211846</v>
      </c>
      <c r="L10" s="17"/>
    </row>
    <row r="11" spans="1:12" s="7" customFormat="1" ht="15" customHeight="1" x14ac:dyDescent="0.25">
      <c r="A11" s="30" t="s">
        <v>188</v>
      </c>
      <c r="B11" s="10">
        <v>46949</v>
      </c>
      <c r="C11" s="11">
        <v>4990</v>
      </c>
      <c r="D11" s="11">
        <v>13656</v>
      </c>
      <c r="E11" s="11">
        <v>11012</v>
      </c>
      <c r="F11" s="11">
        <v>17250</v>
      </c>
      <c r="G11" s="11">
        <v>11201</v>
      </c>
      <c r="H11" s="11">
        <v>10396</v>
      </c>
      <c r="I11" s="11">
        <v>5500</v>
      </c>
      <c r="J11" s="39">
        <v>16027</v>
      </c>
      <c r="K11" s="10">
        <v>136981</v>
      </c>
      <c r="L11" s="17"/>
    </row>
    <row r="12" spans="1:12" s="7" customFormat="1" ht="15" customHeight="1" x14ac:dyDescent="0.25">
      <c r="A12" s="30" t="s">
        <v>158</v>
      </c>
      <c r="B12" s="10">
        <v>13392</v>
      </c>
      <c r="C12" s="11">
        <v>17</v>
      </c>
      <c r="D12" s="11">
        <v>1821</v>
      </c>
      <c r="E12" s="11">
        <v>2177</v>
      </c>
      <c r="F12" s="11">
        <v>4580</v>
      </c>
      <c r="G12" s="11">
        <v>1771</v>
      </c>
      <c r="H12" s="11">
        <v>1585</v>
      </c>
      <c r="I12" s="11">
        <v>1342</v>
      </c>
      <c r="J12" s="39">
        <v>3383</v>
      </c>
      <c r="K12" s="10">
        <v>30068</v>
      </c>
      <c r="L12" s="17"/>
    </row>
    <row r="13" spans="1:12" s="7" customFormat="1" ht="15" customHeight="1" x14ac:dyDescent="0.25">
      <c r="A13" s="30" t="s">
        <v>159</v>
      </c>
      <c r="B13" s="18">
        <v>19.536960042014968</v>
      </c>
      <c r="C13" s="19">
        <v>0.21946811257423185</v>
      </c>
      <c r="D13" s="19">
        <v>9.5741324921135647</v>
      </c>
      <c r="E13" s="19">
        <v>15.287921348314606</v>
      </c>
      <c r="F13" s="19">
        <v>19.430656314963301</v>
      </c>
      <c r="G13" s="19">
        <v>12.117687307560725</v>
      </c>
      <c r="H13" s="19">
        <v>10.846506535276808</v>
      </c>
      <c r="I13" s="19">
        <v>18.135135135135137</v>
      </c>
      <c r="J13" s="42">
        <v>15.757603987144254</v>
      </c>
      <c r="K13" s="18">
        <v>15.724214390678847</v>
      </c>
      <c r="L13" s="17"/>
    </row>
    <row r="14" spans="1:12" s="7" customFormat="1" ht="15" customHeight="1" x14ac:dyDescent="0.25">
      <c r="A14" s="32" t="s">
        <v>160</v>
      </c>
      <c r="B14" s="22">
        <v>916.09041095890416</v>
      </c>
      <c r="C14" s="23">
        <v>239.53424657534248</v>
      </c>
      <c r="D14" s="23">
        <v>370.64109589041095</v>
      </c>
      <c r="E14" s="23">
        <v>175.1123287671233</v>
      </c>
      <c r="F14" s="23">
        <v>257.56164383561645</v>
      </c>
      <c r="G14" s="23">
        <v>160.1068493150685</v>
      </c>
      <c r="H14" s="23">
        <v>198.73698630136985</v>
      </c>
      <c r="I14" s="23">
        <v>77.893150684931513</v>
      </c>
      <c r="J14" s="44">
        <v>224.55068493150685</v>
      </c>
      <c r="K14" s="22">
        <v>2620.2273972602738</v>
      </c>
      <c r="L14" s="17"/>
    </row>
    <row r="15" spans="1:12" s="7" customFormat="1" ht="15" customHeight="1" x14ac:dyDescent="0.25">
      <c r="A15" s="32" t="s">
        <v>189</v>
      </c>
      <c r="B15" s="18">
        <v>69.138898940294652</v>
      </c>
      <c r="C15" s="19">
        <v>78.79416005767844</v>
      </c>
      <c r="D15" s="19">
        <v>77.378099350816484</v>
      </c>
      <c r="E15" s="19">
        <v>72.660717330756555</v>
      </c>
      <c r="F15" s="19">
        <v>70.95362089135439</v>
      </c>
      <c r="G15" s="19">
        <v>67.841885302995124</v>
      </c>
      <c r="H15" s="19">
        <v>66.914810202481434</v>
      </c>
      <c r="I15" s="19">
        <v>68.327325162220617</v>
      </c>
      <c r="J15" s="42">
        <v>69.736237556368593</v>
      </c>
      <c r="K15" s="18">
        <v>71.182488379795544</v>
      </c>
      <c r="L15" s="17"/>
    </row>
    <row r="16" spans="1:12" s="7" customFormat="1" ht="15" customHeight="1" x14ac:dyDescent="0.25">
      <c r="A16" s="32" t="s">
        <v>190</v>
      </c>
      <c r="B16" s="18">
        <v>71.907986559834583</v>
      </c>
      <c r="C16" s="19">
        <v>78.809480894015863</v>
      </c>
      <c r="D16" s="19">
        <v>78.419652815511768</v>
      </c>
      <c r="E16" s="19">
        <v>75.135565281646109</v>
      </c>
      <c r="F16" s="19">
        <v>74.410355107739917</v>
      </c>
      <c r="G16" s="19">
        <v>69.89784072440213</v>
      </c>
      <c r="H16" s="19">
        <v>68.376919883769204</v>
      </c>
      <c r="I16" s="19">
        <v>71.552511415525117</v>
      </c>
      <c r="J16" s="42">
        <v>72.614651578320434</v>
      </c>
      <c r="K16" s="18">
        <v>73.420415089705372</v>
      </c>
      <c r="L16" s="17"/>
    </row>
    <row r="17" spans="1:12" s="7" customFormat="1" ht="15" customHeight="1" x14ac:dyDescent="0.25">
      <c r="A17" s="32" t="s">
        <v>109</v>
      </c>
      <c r="B17" s="22">
        <v>4.8780107079813853</v>
      </c>
      <c r="C17" s="23">
        <v>11.287115930802996</v>
      </c>
      <c r="D17" s="23">
        <v>7.1127234490010514</v>
      </c>
      <c r="E17" s="23">
        <v>4.4884831460674155</v>
      </c>
      <c r="F17" s="23">
        <v>3.9883755462220525</v>
      </c>
      <c r="G17" s="23">
        <v>3.9985631200821072</v>
      </c>
      <c r="H17" s="23">
        <v>4.9640046533908162</v>
      </c>
      <c r="I17" s="23">
        <v>3.8420270270270271</v>
      </c>
      <c r="J17" s="44">
        <v>3.8176440449019515</v>
      </c>
      <c r="K17" s="22">
        <v>5.0014538152190395</v>
      </c>
      <c r="L17" s="17"/>
    </row>
    <row r="18" spans="1:12" s="7" customFormat="1" ht="15" customHeight="1" x14ac:dyDescent="0.25">
      <c r="A18" s="30" t="s">
        <v>236</v>
      </c>
      <c r="B18" s="20">
        <v>776082</v>
      </c>
      <c r="C18" s="21">
        <v>5775</v>
      </c>
      <c r="D18" s="21">
        <v>136628</v>
      </c>
      <c r="E18" s="21">
        <v>85587</v>
      </c>
      <c r="F18" s="21">
        <v>178478</v>
      </c>
      <c r="G18" s="21">
        <v>95912</v>
      </c>
      <c r="H18" s="21">
        <v>111547</v>
      </c>
      <c r="I18" s="21">
        <v>71636</v>
      </c>
      <c r="J18" s="43">
        <v>122823</v>
      </c>
      <c r="K18" s="20">
        <v>1584468</v>
      </c>
      <c r="L18" s="17"/>
    </row>
    <row r="19" spans="1:12" s="7" customFormat="1" ht="15" customHeight="1" x14ac:dyDescent="0.25">
      <c r="A19" s="32" t="s">
        <v>237</v>
      </c>
      <c r="B19" s="10">
        <v>940482</v>
      </c>
      <c r="C19" s="11">
        <v>11131</v>
      </c>
      <c r="D19" s="11">
        <v>185479</v>
      </c>
      <c r="E19" s="11">
        <v>112248</v>
      </c>
      <c r="F19" s="11">
        <v>239540</v>
      </c>
      <c r="G19" s="11">
        <v>131258</v>
      </c>
      <c r="H19" s="11">
        <v>137111</v>
      </c>
      <c r="I19" s="11">
        <v>97525</v>
      </c>
      <c r="J19" s="39">
        <v>198291</v>
      </c>
      <c r="K19" s="10">
        <v>2053065</v>
      </c>
      <c r="L19" s="17"/>
    </row>
    <row r="20" spans="1:12" s="7" customFormat="1" ht="15" customHeight="1" x14ac:dyDescent="0.25">
      <c r="A20" s="32" t="s">
        <v>238</v>
      </c>
      <c r="B20" s="10">
        <v>446278</v>
      </c>
      <c r="C20" s="11">
        <v>92370</v>
      </c>
      <c r="D20" s="11">
        <v>85667</v>
      </c>
      <c r="E20" s="11">
        <v>78525</v>
      </c>
      <c r="F20" s="11">
        <v>120083</v>
      </c>
      <c r="G20" s="11">
        <v>64981</v>
      </c>
      <c r="H20" s="11">
        <v>57481</v>
      </c>
      <c r="I20" s="11">
        <v>29128</v>
      </c>
      <c r="J20" s="39">
        <v>130289</v>
      </c>
      <c r="K20" s="10">
        <v>1104802</v>
      </c>
      <c r="L20" s="17"/>
    </row>
    <row r="21" spans="1:12" s="7" customFormat="1" ht="15" customHeight="1" x14ac:dyDescent="0.25">
      <c r="A21" s="32" t="s">
        <v>228</v>
      </c>
      <c r="B21" s="10">
        <v>513922</v>
      </c>
      <c r="C21" s="11">
        <v>5315</v>
      </c>
      <c r="D21" s="11">
        <v>97824</v>
      </c>
      <c r="E21" s="11">
        <v>63898</v>
      </c>
      <c r="F21" s="11">
        <v>113141</v>
      </c>
      <c r="G21" s="11">
        <v>64453</v>
      </c>
      <c r="H21" s="11">
        <v>55427</v>
      </c>
      <c r="I21" s="11">
        <v>39473</v>
      </c>
      <c r="J21" s="39">
        <v>100342</v>
      </c>
      <c r="K21" s="10">
        <v>1053795</v>
      </c>
      <c r="L21" s="17"/>
    </row>
    <row r="22" spans="1:12" s="7" customFormat="1" ht="15" customHeight="1" x14ac:dyDescent="0.25">
      <c r="A22" s="32" t="s">
        <v>112</v>
      </c>
      <c r="B22" s="79">
        <v>5821.3699999999972</v>
      </c>
      <c r="C22" s="80">
        <v>556.5</v>
      </c>
      <c r="D22" s="80">
        <v>1124.6300000000001</v>
      </c>
      <c r="E22" s="80">
        <v>558.58000000000004</v>
      </c>
      <c r="F22" s="80">
        <v>996.2</v>
      </c>
      <c r="G22" s="80">
        <v>572.84</v>
      </c>
      <c r="H22" s="80">
        <v>704.38999999999987</v>
      </c>
      <c r="I22" s="80">
        <v>355.66000000000008</v>
      </c>
      <c r="J22" s="81">
        <v>753.43</v>
      </c>
      <c r="K22" s="79">
        <v>11443.599999999999</v>
      </c>
      <c r="L22" s="17"/>
    </row>
    <row r="23" spans="1:12" s="7" customFormat="1" ht="15" customHeight="1" x14ac:dyDescent="0.25">
      <c r="A23" s="32" t="s">
        <v>20</v>
      </c>
      <c r="B23" s="20">
        <v>766435741</v>
      </c>
      <c r="C23" s="21">
        <v>69396177</v>
      </c>
      <c r="D23" s="21">
        <v>149140290</v>
      </c>
      <c r="E23" s="21">
        <v>79400195</v>
      </c>
      <c r="F23" s="21">
        <v>120156822</v>
      </c>
      <c r="G23" s="21">
        <v>76930069</v>
      </c>
      <c r="H23" s="21">
        <v>85085431</v>
      </c>
      <c r="I23" s="21">
        <v>48198700</v>
      </c>
      <c r="J23" s="43">
        <v>108849076</v>
      </c>
      <c r="K23" s="20">
        <v>1503592501</v>
      </c>
      <c r="L23" s="17"/>
    </row>
    <row r="24" spans="1:12" s="7" customFormat="1" ht="15" customHeight="1" x14ac:dyDescent="0.25">
      <c r="A24" s="32" t="s">
        <v>174</v>
      </c>
      <c r="B24" s="22">
        <v>497362.58338741079</v>
      </c>
      <c r="C24" s="23">
        <v>193844.06983240222</v>
      </c>
      <c r="D24" s="23">
        <v>293583.24803149607</v>
      </c>
      <c r="E24" s="23">
        <v>315080.13888888888</v>
      </c>
      <c r="F24" s="23">
        <v>323002.20967741933</v>
      </c>
      <c r="G24" s="23">
        <v>280766.67518248176</v>
      </c>
      <c r="H24" s="23">
        <v>233751.18406593407</v>
      </c>
      <c r="I24" s="23">
        <v>370759.23076923075</v>
      </c>
      <c r="J24" s="44">
        <v>315504.56811594201</v>
      </c>
      <c r="K24" s="22">
        <v>362836.02823359071</v>
      </c>
      <c r="L24" s="17"/>
    </row>
    <row r="25" spans="1:12" s="7" customFormat="1" ht="15" customHeight="1" x14ac:dyDescent="0.25">
      <c r="A25" s="32" t="s">
        <v>175</v>
      </c>
      <c r="B25" s="22">
        <v>578442.06867924531</v>
      </c>
      <c r="C25" s="23">
        <v>228276.89802631579</v>
      </c>
      <c r="D25" s="23">
        <v>311357.59916492691</v>
      </c>
      <c r="E25" s="23">
        <v>329461.39004149375</v>
      </c>
      <c r="F25" s="23">
        <v>331010.52892561984</v>
      </c>
      <c r="G25" s="23">
        <v>325974.86864406778</v>
      </c>
      <c r="H25" s="23">
        <v>286482.93265993265</v>
      </c>
      <c r="I25" s="23">
        <v>422795.6140350877</v>
      </c>
      <c r="J25" s="44">
        <v>338040.60869565216</v>
      </c>
      <c r="K25" s="22">
        <v>408473.92040206463</v>
      </c>
      <c r="L25" s="17"/>
    </row>
    <row r="26" spans="1:12" s="7" customFormat="1" ht="15" customHeight="1" x14ac:dyDescent="0.25">
      <c r="A26" s="32" t="s">
        <v>116</v>
      </c>
      <c r="B26" s="22">
        <v>2292.1579822533517</v>
      </c>
      <c r="C26" s="23">
        <v>793.73415303671504</v>
      </c>
      <c r="D26" s="23">
        <v>1102.4237160344164</v>
      </c>
      <c r="E26" s="23">
        <v>1242.2585111709118</v>
      </c>
      <c r="F26" s="23">
        <v>1278.1280927560897</v>
      </c>
      <c r="G26" s="23">
        <v>1316.4165882373072</v>
      </c>
      <c r="H26" s="23">
        <v>1172.9611795034396</v>
      </c>
      <c r="I26" s="23">
        <v>1695.2868347930075</v>
      </c>
      <c r="J26" s="44">
        <v>1328.0593941020729</v>
      </c>
      <c r="K26" s="22">
        <v>1572.1656501631669</v>
      </c>
      <c r="L26" s="17"/>
    </row>
    <row r="27" spans="1:12" s="7" customFormat="1" ht="15" customHeight="1" x14ac:dyDescent="0.25">
      <c r="A27" s="32" t="s">
        <v>115</v>
      </c>
      <c r="B27" s="22">
        <v>1902.2032686389357</v>
      </c>
      <c r="C27" s="23">
        <v>729.1352546860553</v>
      </c>
      <c r="D27" s="23">
        <v>966.53547542513479</v>
      </c>
      <c r="E27" s="23">
        <v>1015.9193791903373</v>
      </c>
      <c r="F27" s="23">
        <v>1021.9067876612718</v>
      </c>
      <c r="G27" s="23">
        <v>1053.0575875379857</v>
      </c>
      <c r="H27" s="23">
        <v>976.28776161189649</v>
      </c>
      <c r="I27" s="23">
        <v>1345.1675923083365</v>
      </c>
      <c r="J27" s="44">
        <v>1052.3936575461664</v>
      </c>
      <c r="K27" s="22">
        <v>1310.2015163767292</v>
      </c>
      <c r="L27" s="17"/>
    </row>
    <row r="28" spans="1:12" s="7" customFormat="1" ht="15" customHeight="1" x14ac:dyDescent="0.25">
      <c r="A28" s="32" t="s">
        <v>76</v>
      </c>
      <c r="B28" s="20">
        <v>431805778</v>
      </c>
      <c r="C28" s="21">
        <v>40912819</v>
      </c>
      <c r="D28" s="21">
        <v>85942477</v>
      </c>
      <c r="E28" s="21">
        <v>42633044</v>
      </c>
      <c r="F28" s="21">
        <v>79298276</v>
      </c>
      <c r="G28" s="21">
        <v>45245705</v>
      </c>
      <c r="H28" s="21">
        <v>57043088</v>
      </c>
      <c r="I28" s="21">
        <v>27949063</v>
      </c>
      <c r="J28" s="43">
        <v>59325796</v>
      </c>
      <c r="K28" s="20">
        <v>870156046</v>
      </c>
      <c r="L28" s="17"/>
    </row>
    <row r="29" spans="1:12" s="7" customFormat="1" ht="15" customHeight="1" x14ac:dyDescent="0.25">
      <c r="A29" s="32" t="s">
        <v>77</v>
      </c>
      <c r="B29" s="22">
        <v>74175.971979104608</v>
      </c>
      <c r="C29" s="23">
        <v>73518.093441150049</v>
      </c>
      <c r="D29" s="23">
        <v>76418.446066706383</v>
      </c>
      <c r="E29" s="23">
        <v>76323.971499158579</v>
      </c>
      <c r="F29" s="23">
        <v>79600.758883758273</v>
      </c>
      <c r="G29" s="23">
        <v>78984.89106905942</v>
      </c>
      <c r="H29" s="23">
        <v>80982.25130964382</v>
      </c>
      <c r="I29" s="23">
        <v>78583.655738626767</v>
      </c>
      <c r="J29" s="44">
        <v>78740.952709608071</v>
      </c>
      <c r="K29" s="22">
        <v>76038.663182914475</v>
      </c>
      <c r="L29" s="17"/>
    </row>
    <row r="30" spans="1:12" s="7" customFormat="1" ht="15" customHeight="1" x14ac:dyDescent="0.25">
      <c r="A30" s="32" t="s">
        <v>221</v>
      </c>
      <c r="B30" s="20">
        <v>364680463</v>
      </c>
      <c r="C30" s="21">
        <v>41600045</v>
      </c>
      <c r="D30" s="21">
        <v>77291700</v>
      </c>
      <c r="E30" s="21">
        <v>51110189</v>
      </c>
      <c r="F30" s="21">
        <v>73374971</v>
      </c>
      <c r="G30" s="21">
        <v>47054045</v>
      </c>
      <c r="H30" s="21">
        <v>52462680</v>
      </c>
      <c r="I30" s="21">
        <v>22287963</v>
      </c>
      <c r="J30" s="43">
        <v>69254803</v>
      </c>
      <c r="K30" s="20">
        <v>799116859</v>
      </c>
      <c r="L30" s="17"/>
    </row>
    <row r="31" spans="1:12" s="7" customFormat="1" ht="15" customHeight="1" x14ac:dyDescent="0.25">
      <c r="A31" s="32" t="s">
        <v>222</v>
      </c>
      <c r="B31" s="22">
        <v>1090.6396838261462</v>
      </c>
      <c r="C31" s="23">
        <v>475.80973350108661</v>
      </c>
      <c r="D31" s="23">
        <v>571.32920374914988</v>
      </c>
      <c r="E31" s="23">
        <v>799.64623881344266</v>
      </c>
      <c r="F31" s="23">
        <v>780.50176576959893</v>
      </c>
      <c r="G31" s="23">
        <v>805.18224131145291</v>
      </c>
      <c r="H31" s="23">
        <v>723.23412233419265</v>
      </c>
      <c r="I31" s="23">
        <v>783.93172945024799</v>
      </c>
      <c r="J31" s="44">
        <v>844.97264552653087</v>
      </c>
      <c r="K31" s="22">
        <v>835.56154699529372</v>
      </c>
      <c r="L31" s="17"/>
    </row>
    <row r="32" spans="1:12" s="7" customFormat="1" ht="15" customHeight="1" x14ac:dyDescent="0.25">
      <c r="A32" s="32" t="s">
        <v>223</v>
      </c>
      <c r="B32" s="22">
        <v>5320.1520562533733</v>
      </c>
      <c r="C32" s="23">
        <v>5370.5196230312422</v>
      </c>
      <c r="D32" s="23">
        <v>4063.7066246056784</v>
      </c>
      <c r="E32" s="23">
        <v>3589.1986657303369</v>
      </c>
      <c r="F32" s="23">
        <v>3112.9341563786006</v>
      </c>
      <c r="G32" s="23">
        <v>3219.5720150530278</v>
      </c>
      <c r="H32" s="23">
        <v>3590.1375487579553</v>
      </c>
      <c r="I32" s="23">
        <v>3011.886891891892</v>
      </c>
      <c r="J32" s="44">
        <v>3225.8047882994083</v>
      </c>
      <c r="K32" s="22">
        <v>4179.0224870699349</v>
      </c>
      <c r="L32" s="17"/>
    </row>
    <row r="33" spans="1:12" s="7" customFormat="1" ht="15" customHeight="1" x14ac:dyDescent="0.25">
      <c r="A33" s="32" t="s">
        <v>224</v>
      </c>
      <c r="B33" s="20">
        <v>108644568</v>
      </c>
      <c r="C33" s="21">
        <v>2600762</v>
      </c>
      <c r="D33" s="21">
        <v>15274107</v>
      </c>
      <c r="E33" s="21">
        <v>9158294</v>
      </c>
      <c r="F33" s="21">
        <v>17912957</v>
      </c>
      <c r="G33" s="21">
        <v>11387671</v>
      </c>
      <c r="H33" s="21">
        <v>12957448</v>
      </c>
      <c r="I33" s="21">
        <v>7819680</v>
      </c>
      <c r="J33" s="43">
        <v>13436319</v>
      </c>
      <c r="K33" s="20">
        <v>199191806</v>
      </c>
      <c r="L33" s="17"/>
    </row>
    <row r="34" spans="1:12" s="7" customFormat="1" ht="15" customHeight="1" x14ac:dyDescent="0.25">
      <c r="A34" s="73" t="s">
        <v>225</v>
      </c>
      <c r="B34" s="89">
        <v>139.99109372463218</v>
      </c>
      <c r="C34" s="90">
        <v>450.34839826839823</v>
      </c>
      <c r="D34" s="90">
        <v>111.79338788535293</v>
      </c>
      <c r="E34" s="90">
        <v>107.00566674845479</v>
      </c>
      <c r="F34" s="90">
        <v>100.36507020473111</v>
      </c>
      <c r="G34" s="90">
        <v>118.73040912503127</v>
      </c>
      <c r="H34" s="90">
        <v>116.16133109810214</v>
      </c>
      <c r="I34" s="90">
        <v>109.15852364732815</v>
      </c>
      <c r="J34" s="91">
        <v>109.39578906230918</v>
      </c>
      <c r="K34" s="89">
        <v>125.71525963288624</v>
      </c>
      <c r="L34" s="17"/>
    </row>
    <row r="35" spans="1:12" s="7" customFormat="1" ht="8.2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2" s="7" customFormat="1" ht="12.75" customHeight="1" x14ac:dyDescent="0.25">
      <c r="A36" s="25" t="s">
        <v>147</v>
      </c>
      <c r="B36" s="24"/>
      <c r="C36" s="24"/>
      <c r="D36" s="24"/>
      <c r="E36" s="24"/>
      <c r="F36" s="25" t="s">
        <v>232</v>
      </c>
      <c r="H36" s="24"/>
      <c r="I36" s="24"/>
      <c r="J36" s="24"/>
      <c r="K36" s="24"/>
    </row>
    <row r="37" spans="1:12" s="7" customFormat="1" ht="12.75" customHeight="1" x14ac:dyDescent="0.25">
      <c r="A37" s="25" t="s">
        <v>242</v>
      </c>
      <c r="B37" s="24"/>
      <c r="C37" s="24"/>
      <c r="D37" s="24"/>
      <c r="E37" s="24"/>
      <c r="F37" s="7" t="s">
        <v>234</v>
      </c>
      <c r="H37" s="24"/>
      <c r="I37" s="24"/>
      <c r="J37" s="24"/>
      <c r="K37" s="24"/>
    </row>
    <row r="38" spans="1:12" s="7" customFormat="1" ht="12.75" customHeight="1" x14ac:dyDescent="0.25">
      <c r="A38" s="25" t="s">
        <v>169</v>
      </c>
      <c r="B38" s="24"/>
      <c r="C38" s="24"/>
      <c r="D38" s="24"/>
      <c r="E38" s="24"/>
      <c r="F38" s="7" t="s">
        <v>235</v>
      </c>
      <c r="H38" s="24"/>
      <c r="I38" s="24"/>
      <c r="J38" s="24"/>
      <c r="K38" s="24"/>
    </row>
    <row r="39" spans="1:12" s="7" customFormat="1" ht="12.75" customHeight="1" x14ac:dyDescent="0.25">
      <c r="A39" s="25" t="s">
        <v>215</v>
      </c>
      <c r="B39" s="24"/>
      <c r="C39" s="24"/>
      <c r="D39" s="24"/>
      <c r="E39" s="24"/>
      <c r="F39" s="100" t="s">
        <v>230</v>
      </c>
      <c r="H39" s="24"/>
      <c r="I39" s="24"/>
      <c r="J39" s="24"/>
      <c r="K39" s="24"/>
    </row>
    <row r="40" spans="1:12" s="7" customFormat="1" ht="12.75" customHeight="1" x14ac:dyDescent="0.25">
      <c r="A40" s="25" t="s">
        <v>126</v>
      </c>
      <c r="B40" s="24"/>
      <c r="C40" s="24"/>
      <c r="D40" s="24"/>
      <c r="E40" s="24"/>
      <c r="F40" s="100" t="s">
        <v>231</v>
      </c>
      <c r="H40" s="24"/>
      <c r="I40" s="24"/>
      <c r="J40" s="24"/>
      <c r="K40" s="24"/>
    </row>
    <row r="41" spans="1:12" s="7" customFormat="1" ht="12.75" customHeight="1" x14ac:dyDescent="0.25">
      <c r="A41" s="25" t="s">
        <v>128</v>
      </c>
      <c r="B41" s="24"/>
      <c r="C41" s="24"/>
      <c r="D41" s="24"/>
      <c r="E41" s="24"/>
      <c r="F41" s="25" t="s">
        <v>229</v>
      </c>
      <c r="H41" s="24"/>
      <c r="I41" s="24"/>
      <c r="J41" s="24"/>
      <c r="K41" s="24"/>
    </row>
    <row r="42" spans="1:12" s="7" customFormat="1" ht="12.75" customHeight="1" x14ac:dyDescent="0.25">
      <c r="A42" s="25" t="s">
        <v>165</v>
      </c>
      <c r="B42" s="24"/>
      <c r="C42" s="24"/>
      <c r="D42" s="24"/>
      <c r="E42" s="24"/>
      <c r="F42" s="25" t="s">
        <v>233</v>
      </c>
      <c r="H42" s="24"/>
      <c r="I42" s="24"/>
      <c r="J42" s="24"/>
      <c r="K42" s="24"/>
    </row>
    <row r="43" spans="1:12" s="7" customFormat="1" ht="12.75" customHeight="1" x14ac:dyDescent="0.25">
      <c r="A43" s="25" t="s">
        <v>166</v>
      </c>
      <c r="B43" s="24"/>
      <c r="C43" s="24"/>
      <c r="D43" s="24"/>
      <c r="E43" s="24"/>
      <c r="H43" s="24"/>
      <c r="I43" s="24"/>
      <c r="J43" s="24"/>
      <c r="K43" s="24"/>
    </row>
    <row r="44" spans="1:12" s="7" customFormat="1" ht="7.5" customHeight="1" x14ac:dyDescent="0.25">
      <c r="A44" s="25"/>
      <c r="B44" s="24"/>
      <c r="C44" s="24"/>
      <c r="D44" s="24"/>
      <c r="E44" s="24"/>
      <c r="G44" s="25"/>
      <c r="H44" s="24"/>
      <c r="I44" s="24"/>
      <c r="J44" s="24"/>
      <c r="K44" s="24"/>
    </row>
    <row r="45" spans="1:12" s="7" customFormat="1" ht="11.25" x14ac:dyDescent="0.25">
      <c r="A45" s="26" t="s">
        <v>227</v>
      </c>
    </row>
    <row r="47" spans="1:12" x14ac:dyDescent="0.25">
      <c r="B47" s="47"/>
      <c r="C47" s="47"/>
      <c r="D47" s="47"/>
      <c r="E47" s="47"/>
      <c r="F47" s="47"/>
      <c r="G47" s="47"/>
      <c r="H47" s="47"/>
      <c r="I47" s="47"/>
      <c r="J47" s="47"/>
    </row>
    <row r="48" spans="1:12" x14ac:dyDescent="0.25">
      <c r="B48" s="47"/>
      <c r="C48" s="47"/>
      <c r="D48" s="47"/>
      <c r="E48" s="47"/>
      <c r="F48" s="47"/>
      <c r="G48" s="47"/>
      <c r="H48" s="47"/>
      <c r="I48" s="47"/>
      <c r="J48" s="47"/>
    </row>
    <row r="49" spans="2:11" x14ac:dyDescent="0.25"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pans="2:11" x14ac:dyDescent="0.25">
      <c r="B50" s="47"/>
      <c r="C50" s="47"/>
      <c r="D50" s="47"/>
      <c r="E50" s="47"/>
      <c r="F50" s="47"/>
      <c r="G50" s="47"/>
      <c r="H50" s="47"/>
      <c r="I50" s="47"/>
      <c r="J50" s="47"/>
    </row>
    <row r="51" spans="2:11" x14ac:dyDescent="0.25">
      <c r="B51" s="47"/>
      <c r="C51" s="47"/>
      <c r="D51" s="47"/>
      <c r="E51" s="47"/>
      <c r="F51" s="47"/>
      <c r="G51" s="47"/>
      <c r="H51" s="47"/>
      <c r="I51" s="47"/>
      <c r="J51" s="47"/>
    </row>
    <row r="52" spans="2:11" x14ac:dyDescent="0.25">
      <c r="B52" s="47"/>
      <c r="C52" s="47"/>
      <c r="D52" s="47"/>
      <c r="E52" s="47"/>
      <c r="F52" s="47"/>
      <c r="G52" s="47"/>
      <c r="H52" s="47"/>
      <c r="I52" s="47"/>
      <c r="J52" s="47"/>
    </row>
    <row r="53" spans="2:11" x14ac:dyDescent="0.25">
      <c r="B53" s="47"/>
      <c r="C53" s="47"/>
      <c r="D53" s="47"/>
      <c r="E53" s="47"/>
      <c r="F53" s="47"/>
      <c r="G53" s="47"/>
      <c r="H53" s="47"/>
      <c r="I53" s="47"/>
      <c r="J53" s="47"/>
    </row>
    <row r="54" spans="2:11" x14ac:dyDescent="0.25">
      <c r="B54" s="47"/>
      <c r="C54" s="47"/>
      <c r="D54" s="47"/>
      <c r="E54" s="47"/>
      <c r="F54" s="47"/>
      <c r="G54" s="47"/>
      <c r="H54" s="47"/>
      <c r="I54" s="47"/>
      <c r="J54" s="47"/>
    </row>
    <row r="55" spans="2:11" x14ac:dyDescent="0.25">
      <c r="B55" s="47"/>
      <c r="C55" s="47"/>
      <c r="D55" s="47"/>
      <c r="E55" s="47"/>
      <c r="F55" s="47"/>
      <c r="G55" s="47"/>
      <c r="H55" s="47"/>
      <c r="I55" s="47"/>
      <c r="J55" s="47"/>
    </row>
    <row r="56" spans="2:11" x14ac:dyDescent="0.25">
      <c r="B56" s="47"/>
      <c r="C56" s="47"/>
      <c r="D56" s="47"/>
      <c r="E56" s="47"/>
      <c r="F56" s="47"/>
      <c r="G56" s="47"/>
      <c r="H56" s="47"/>
      <c r="I56" s="47"/>
      <c r="J56" s="47"/>
    </row>
    <row r="57" spans="2:11" x14ac:dyDescent="0.25">
      <c r="B57" s="47"/>
      <c r="C57" s="47"/>
      <c r="D57" s="47"/>
      <c r="E57" s="47"/>
      <c r="F57" s="47"/>
      <c r="G57" s="47"/>
      <c r="H57" s="47"/>
      <c r="I57" s="47"/>
      <c r="J57" s="47"/>
    </row>
    <row r="58" spans="2:11" x14ac:dyDescent="0.25">
      <c r="B58" s="47"/>
      <c r="C58" s="47"/>
      <c r="D58" s="47"/>
      <c r="E58" s="47"/>
      <c r="F58" s="47"/>
      <c r="G58" s="47"/>
      <c r="H58" s="47"/>
      <c r="I58" s="47"/>
      <c r="J58" s="47"/>
    </row>
    <row r="59" spans="2:11" x14ac:dyDescent="0.25">
      <c r="B59" s="47"/>
      <c r="C59" s="47"/>
      <c r="D59" s="47"/>
      <c r="E59" s="47"/>
      <c r="F59" s="47"/>
      <c r="G59" s="47"/>
      <c r="H59" s="47"/>
      <c r="I59" s="47"/>
      <c r="J59" s="47"/>
    </row>
    <row r="60" spans="2:11" x14ac:dyDescent="0.25">
      <c r="B60" s="47"/>
      <c r="C60" s="47"/>
      <c r="D60" s="47"/>
      <c r="E60" s="47"/>
      <c r="F60" s="47"/>
      <c r="G60" s="47"/>
      <c r="H60" s="47"/>
      <c r="I60" s="47"/>
      <c r="J60" s="47"/>
    </row>
    <row r="61" spans="2:11" x14ac:dyDescent="0.25">
      <c r="B61" s="47"/>
      <c r="C61" s="47"/>
      <c r="D61" s="47"/>
      <c r="E61" s="47"/>
      <c r="F61" s="47"/>
      <c r="G61" s="47"/>
      <c r="H61" s="47"/>
      <c r="I61" s="47"/>
      <c r="J61" s="47"/>
    </row>
    <row r="62" spans="2:11" x14ac:dyDescent="0.25">
      <c r="B62" s="47"/>
      <c r="C62" s="47"/>
      <c r="D62" s="47"/>
      <c r="E62" s="47"/>
      <c r="F62" s="47"/>
      <c r="G62" s="47"/>
      <c r="H62" s="47"/>
      <c r="I62" s="47"/>
      <c r="J62" s="47"/>
    </row>
    <row r="63" spans="2:11" x14ac:dyDescent="0.25">
      <c r="B63" s="47"/>
      <c r="C63" s="47"/>
      <c r="D63" s="47"/>
      <c r="E63" s="47"/>
      <c r="F63" s="47"/>
      <c r="G63" s="47"/>
      <c r="H63" s="47"/>
      <c r="I63" s="47"/>
      <c r="J63" s="47"/>
    </row>
    <row r="64" spans="2:11" x14ac:dyDescent="0.25">
      <c r="B64" s="47"/>
      <c r="C64" s="47"/>
      <c r="D64" s="47"/>
      <c r="E64" s="47"/>
      <c r="F64" s="47"/>
      <c r="G64" s="47"/>
      <c r="H64" s="47"/>
      <c r="I64" s="47"/>
      <c r="J64" s="47"/>
    </row>
    <row r="65" spans="2:10" x14ac:dyDescent="0.25">
      <c r="B65" s="47"/>
      <c r="C65" s="47"/>
      <c r="D65" s="47"/>
      <c r="E65" s="47"/>
      <c r="F65" s="47"/>
      <c r="G65" s="47"/>
      <c r="H65" s="47"/>
      <c r="I65" s="47"/>
      <c r="J65" s="47"/>
    </row>
    <row r="66" spans="2:10" x14ac:dyDescent="0.25">
      <c r="B66" s="47"/>
      <c r="C66" s="47"/>
      <c r="D66" s="47"/>
      <c r="E66" s="47"/>
      <c r="F66" s="47"/>
      <c r="G66" s="47"/>
      <c r="H66" s="47"/>
      <c r="I66" s="47"/>
      <c r="J66" s="47"/>
    </row>
    <row r="67" spans="2:10" x14ac:dyDescent="0.25">
      <c r="B67" s="47"/>
      <c r="C67" s="47"/>
      <c r="D67" s="47"/>
      <c r="E67" s="47"/>
      <c r="F67" s="47"/>
      <c r="G67" s="47"/>
      <c r="H67" s="47"/>
      <c r="I67" s="47"/>
      <c r="J67" s="47"/>
    </row>
    <row r="68" spans="2:10" x14ac:dyDescent="0.25">
      <c r="B68" s="47"/>
      <c r="C68" s="47"/>
      <c r="D68" s="47"/>
      <c r="E68" s="47"/>
      <c r="F68" s="47"/>
      <c r="G68" s="47"/>
      <c r="H68" s="47"/>
      <c r="I68" s="47"/>
      <c r="J68" s="47"/>
    </row>
    <row r="69" spans="2:10" x14ac:dyDescent="0.25">
      <c r="B69" s="47"/>
      <c r="C69" s="47"/>
      <c r="D69" s="47"/>
      <c r="E69" s="47"/>
      <c r="F69" s="47"/>
      <c r="G69" s="47"/>
      <c r="H69" s="47"/>
      <c r="I69" s="47"/>
      <c r="J69" s="47"/>
    </row>
    <row r="70" spans="2:10" x14ac:dyDescent="0.25">
      <c r="B70" s="47"/>
      <c r="C70" s="47"/>
      <c r="D70" s="47"/>
      <c r="E70" s="47"/>
      <c r="F70" s="47"/>
      <c r="G70" s="47"/>
      <c r="H70" s="47"/>
      <c r="I70" s="47"/>
      <c r="J70" s="47"/>
    </row>
    <row r="71" spans="2:10" x14ac:dyDescent="0.25">
      <c r="B71" s="47"/>
      <c r="C71" s="47"/>
      <c r="D71" s="47"/>
      <c r="E71" s="47"/>
      <c r="F71" s="47"/>
      <c r="G71" s="47"/>
      <c r="H71" s="47"/>
      <c r="I71" s="47"/>
      <c r="J71" s="47"/>
    </row>
    <row r="72" spans="2:10" x14ac:dyDescent="0.25">
      <c r="B72" s="47"/>
      <c r="C72" s="47"/>
      <c r="D72" s="47"/>
      <c r="E72" s="47"/>
      <c r="F72" s="47"/>
      <c r="G72" s="47"/>
      <c r="H72" s="47"/>
      <c r="I72" s="47"/>
      <c r="J72" s="47"/>
    </row>
  </sheetData>
  <mergeCells count="1">
    <mergeCell ref="A1:K1"/>
  </mergeCells>
  <pageMargins left="0.7" right="0.7" top="0.78740157499999996" bottom="0.78740157499999996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P30"/>
  <sheetViews>
    <sheetView showGridLines="0" workbookViewId="0">
      <selection sqref="A1:P1"/>
    </sheetView>
  </sheetViews>
  <sheetFormatPr baseColWidth="10" defaultRowHeight="15" x14ac:dyDescent="0.25"/>
  <cols>
    <col min="1" max="1" width="23.7109375" style="61" customWidth="1"/>
    <col min="2" max="12" width="11.28515625" style="61" customWidth="1"/>
    <col min="13" max="16" width="11.28515625" style="71" customWidth="1"/>
    <col min="17" max="17" width="14.28515625" customWidth="1"/>
  </cols>
  <sheetData>
    <row r="1" spans="1:16" s="68" customFormat="1" ht="19.5" customHeight="1" x14ac:dyDescent="0.25">
      <c r="A1" s="103" t="s">
        <v>42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</row>
    <row r="2" spans="1:16" s="58" customFormat="1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/>
      <c r="O2" s="49"/>
    </row>
    <row r="3" spans="1:16" s="70" customFormat="1" ht="22.5" customHeight="1" x14ac:dyDescent="0.25">
      <c r="A3" s="75"/>
      <c r="B3" s="74" t="s">
        <v>203</v>
      </c>
      <c r="C3" s="53" t="s">
        <v>82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204</v>
      </c>
      <c r="J3" s="53" t="s">
        <v>84</v>
      </c>
      <c r="K3" s="53" t="s">
        <v>51</v>
      </c>
      <c r="L3" s="53" t="s">
        <v>52</v>
      </c>
      <c r="M3" s="53" t="s">
        <v>85</v>
      </c>
      <c r="N3" s="88" t="s">
        <v>1</v>
      </c>
      <c r="O3" s="74" t="s">
        <v>86</v>
      </c>
      <c r="P3" s="53" t="s">
        <v>87</v>
      </c>
    </row>
    <row r="4" spans="1:16" s="69" customFormat="1" ht="19.5" customHeight="1" x14ac:dyDescent="0.25">
      <c r="A4" s="28" t="s">
        <v>2</v>
      </c>
      <c r="B4" s="8">
        <v>1643</v>
      </c>
      <c r="C4" s="9">
        <v>162</v>
      </c>
      <c r="D4" s="9">
        <v>206</v>
      </c>
      <c r="E4" s="9">
        <v>503</v>
      </c>
      <c r="F4" s="9">
        <v>285</v>
      </c>
      <c r="G4" s="9">
        <v>232</v>
      </c>
      <c r="H4" s="9">
        <v>225</v>
      </c>
      <c r="I4" s="9">
        <v>150</v>
      </c>
      <c r="J4" s="9">
        <v>186</v>
      </c>
      <c r="K4" s="9">
        <v>338</v>
      </c>
      <c r="L4" s="9">
        <v>198</v>
      </c>
      <c r="M4" s="9">
        <v>105</v>
      </c>
      <c r="N4" s="38">
        <v>285</v>
      </c>
      <c r="O4" s="8">
        <f>B4+F4+G4+H4+I4+J4+K4+L4+M4+N4</f>
        <v>3647</v>
      </c>
      <c r="P4" s="9">
        <f>SUM(B4:N4)</f>
        <v>4518</v>
      </c>
    </row>
    <row r="5" spans="1:16" s="69" customFormat="1" ht="20.100000000000001" customHeight="1" x14ac:dyDescent="0.25">
      <c r="A5" s="30" t="s">
        <v>3</v>
      </c>
      <c r="B5" s="10">
        <v>1523</v>
      </c>
      <c r="C5" s="11">
        <v>160</v>
      </c>
      <c r="D5" s="11">
        <v>173</v>
      </c>
      <c r="E5" s="11">
        <v>488</v>
      </c>
      <c r="F5" s="11">
        <v>263</v>
      </c>
      <c r="G5" s="11">
        <v>231</v>
      </c>
      <c r="H5" s="11">
        <v>221</v>
      </c>
      <c r="I5" s="11">
        <v>121</v>
      </c>
      <c r="J5" s="11">
        <v>186</v>
      </c>
      <c r="K5" s="11">
        <v>343</v>
      </c>
      <c r="L5" s="11">
        <v>168</v>
      </c>
      <c r="M5" s="11">
        <v>105</v>
      </c>
      <c r="N5" s="39">
        <v>290</v>
      </c>
      <c r="O5" s="10">
        <f>B5+F5+G5+H5+I5+J5+K5+L5+M5+N5</f>
        <v>3451</v>
      </c>
      <c r="P5" s="11">
        <f>SUM(B5:N5)</f>
        <v>4272</v>
      </c>
    </row>
    <row r="6" spans="1:16" s="58" customFormat="1" ht="20.100000000000001" customHeight="1" x14ac:dyDescent="0.25">
      <c r="A6" s="30" t="s">
        <v>4</v>
      </c>
      <c r="B6" s="10">
        <v>485817</v>
      </c>
      <c r="C6" s="11">
        <v>47583</v>
      </c>
      <c r="D6" s="11">
        <v>52228</v>
      </c>
      <c r="E6" s="11">
        <v>152279</v>
      </c>
      <c r="F6" s="11">
        <v>94092</v>
      </c>
      <c r="G6" s="11">
        <v>77818</v>
      </c>
      <c r="H6" s="11">
        <v>68507</v>
      </c>
      <c r="I6" s="11">
        <v>32610</v>
      </c>
      <c r="J6" s="11">
        <v>64788</v>
      </c>
      <c r="K6" s="11">
        <v>119074</v>
      </c>
      <c r="L6" s="11">
        <v>49621</v>
      </c>
      <c r="M6" s="11">
        <v>29752</v>
      </c>
      <c r="N6" s="39">
        <v>90280</v>
      </c>
      <c r="O6" s="10">
        <f>B6+F6+G6+H6+I6+J6+K6+L6+M6+N6</f>
        <v>1112359</v>
      </c>
      <c r="P6" s="11">
        <f>SUM(B6:N6)</f>
        <v>1364449</v>
      </c>
    </row>
    <row r="7" spans="1:16" s="58" customFormat="1" ht="20.100000000000001" customHeight="1" x14ac:dyDescent="0.25">
      <c r="A7" s="31" t="s">
        <v>31</v>
      </c>
      <c r="B7" s="12">
        <v>69689</v>
      </c>
      <c r="C7" s="13">
        <v>7068</v>
      </c>
      <c r="D7" s="13">
        <v>6771</v>
      </c>
      <c r="E7" s="13">
        <v>415</v>
      </c>
      <c r="F7" s="13">
        <v>19980</v>
      </c>
      <c r="G7" s="13">
        <v>13081</v>
      </c>
      <c r="H7" s="13">
        <v>8789</v>
      </c>
      <c r="I7" s="13">
        <v>2075</v>
      </c>
      <c r="J7" s="13">
        <v>8558</v>
      </c>
      <c r="K7" s="13">
        <v>15397</v>
      </c>
      <c r="L7" s="13">
        <v>8348</v>
      </c>
      <c r="M7" s="13">
        <v>4556</v>
      </c>
      <c r="N7" s="40">
        <v>7973</v>
      </c>
      <c r="O7" s="12">
        <f>B7+F7+G7+H7+I7+J7+K7+L7+M7+N7</f>
        <v>158446</v>
      </c>
      <c r="P7" s="13">
        <f>SUM(B7:N7)</f>
        <v>172700</v>
      </c>
    </row>
    <row r="8" spans="1:16" s="58" customFormat="1" ht="20.100000000000001" customHeight="1" x14ac:dyDescent="0.25">
      <c r="A8" s="30" t="s">
        <v>32</v>
      </c>
      <c r="B8" s="76">
        <f t="shared" ref="B8:G8" si="0">B7/B6</f>
        <v>0.1434470181158749</v>
      </c>
      <c r="C8" s="77">
        <f t="shared" si="0"/>
        <v>0.14854044511695352</v>
      </c>
      <c r="D8" s="77">
        <f t="shared" si="0"/>
        <v>0.12964310331622883</v>
      </c>
      <c r="E8" s="77">
        <f t="shared" si="0"/>
        <v>2.7252608698507346E-3</v>
      </c>
      <c r="F8" s="77">
        <f t="shared" si="0"/>
        <v>0.21234536411172045</v>
      </c>
      <c r="G8" s="77">
        <f t="shared" si="0"/>
        <v>0.16809735536765272</v>
      </c>
      <c r="H8" s="77">
        <f t="shared" ref="H8:P8" si="1">H7/H6</f>
        <v>0.12829345906257755</v>
      </c>
      <c r="I8" s="77">
        <f t="shared" si="1"/>
        <v>6.3630788101809263E-2</v>
      </c>
      <c r="J8" s="77">
        <f t="shared" si="1"/>
        <v>0.13209236278323147</v>
      </c>
      <c r="K8" s="77">
        <f t="shared" si="1"/>
        <v>0.12930614575810001</v>
      </c>
      <c r="L8" s="77">
        <f t="shared" si="1"/>
        <v>0.16823522299026622</v>
      </c>
      <c r="M8" s="77">
        <f t="shared" si="1"/>
        <v>0.1531325625168056</v>
      </c>
      <c r="N8" s="78">
        <f t="shared" si="1"/>
        <v>8.8314133805937084E-2</v>
      </c>
      <c r="O8" s="76">
        <f>O7/O6</f>
        <v>0.14244142403666443</v>
      </c>
      <c r="P8" s="77">
        <f t="shared" si="1"/>
        <v>0.12657123864651593</v>
      </c>
    </row>
    <row r="9" spans="1:16" s="58" customFormat="1" ht="20.100000000000001" customHeight="1" x14ac:dyDescent="0.25">
      <c r="A9" s="30" t="s">
        <v>7</v>
      </c>
      <c r="B9" s="10">
        <v>423757</v>
      </c>
      <c r="C9" s="11">
        <v>45041</v>
      </c>
      <c r="D9" s="11">
        <v>47607</v>
      </c>
      <c r="E9" s="11">
        <v>149549</v>
      </c>
      <c r="F9" s="11">
        <v>81699</v>
      </c>
      <c r="G9" s="11">
        <v>67170</v>
      </c>
      <c r="H9" s="11">
        <v>58542</v>
      </c>
      <c r="I9" s="11">
        <v>27599</v>
      </c>
      <c r="J9" s="11">
        <v>56931</v>
      </c>
      <c r="K9" s="11">
        <v>106715</v>
      </c>
      <c r="L9" s="11">
        <v>42677</v>
      </c>
      <c r="M9" s="11">
        <v>25689</v>
      </c>
      <c r="N9" s="39">
        <v>78645</v>
      </c>
      <c r="O9" s="10">
        <f>B9+F9+G9+H9+I9+J9+K9+L9+M9+N9</f>
        <v>969424</v>
      </c>
      <c r="P9" s="11">
        <f>SUM(B9:N9)</f>
        <v>1211621</v>
      </c>
    </row>
    <row r="10" spans="1:16" s="69" customFormat="1" ht="20.100000000000001" customHeight="1" x14ac:dyDescent="0.25">
      <c r="A10" s="30" t="s">
        <v>33</v>
      </c>
      <c r="B10" s="10">
        <v>62016</v>
      </c>
      <c r="C10" s="11">
        <v>2560</v>
      </c>
      <c r="D10" s="11">
        <v>4630</v>
      </c>
      <c r="E10" s="11">
        <v>2632</v>
      </c>
      <c r="F10" s="11">
        <v>12782</v>
      </c>
      <c r="G10" s="11">
        <v>11008</v>
      </c>
      <c r="H10" s="11">
        <v>10465</v>
      </c>
      <c r="I10" s="11">
        <v>5220</v>
      </c>
      <c r="J10" s="11">
        <v>8074</v>
      </c>
      <c r="K10" s="11">
        <v>12314</v>
      </c>
      <c r="L10" s="11">
        <v>7154</v>
      </c>
      <c r="M10" s="11">
        <v>4166</v>
      </c>
      <c r="N10" s="39">
        <v>11668</v>
      </c>
      <c r="O10" s="10">
        <f>B10+F10+G10+H10+I10+J10+K10+L10+M10+N10</f>
        <v>144867</v>
      </c>
      <c r="P10" s="11">
        <f>SUM(B10:N10)</f>
        <v>154689</v>
      </c>
    </row>
    <row r="11" spans="1:16" s="58" customFormat="1" ht="20.100000000000001" customHeight="1" x14ac:dyDescent="0.25">
      <c r="A11" s="30" t="s">
        <v>9</v>
      </c>
      <c r="B11" s="10">
        <v>61158</v>
      </c>
      <c r="C11" s="11">
        <v>2487</v>
      </c>
      <c r="D11" s="11">
        <v>4519</v>
      </c>
      <c r="E11" s="11">
        <v>2679</v>
      </c>
      <c r="F11" s="11">
        <v>12542</v>
      </c>
      <c r="G11" s="11">
        <v>10830</v>
      </c>
      <c r="H11" s="11">
        <v>10219</v>
      </c>
      <c r="I11" s="11">
        <v>5194</v>
      </c>
      <c r="J11" s="11">
        <v>7949</v>
      </c>
      <c r="K11" s="11">
        <v>12083</v>
      </c>
      <c r="L11" s="11">
        <v>7070</v>
      </c>
      <c r="M11" s="11">
        <v>4087</v>
      </c>
      <c r="N11" s="39">
        <v>11454</v>
      </c>
      <c r="O11" s="10">
        <f>B11+F11+G11+H11+I11+J11+K11+L11+M11+N11</f>
        <v>142586</v>
      </c>
      <c r="P11" s="11">
        <f>SUM(B11:N11)</f>
        <v>152271</v>
      </c>
    </row>
    <row r="12" spans="1:16" s="58" customFormat="1" ht="20.100000000000001" customHeight="1" x14ac:dyDescent="0.25">
      <c r="A12" s="30" t="s">
        <v>10</v>
      </c>
      <c r="B12" s="10">
        <v>902</v>
      </c>
      <c r="C12" s="11">
        <v>55</v>
      </c>
      <c r="D12" s="11">
        <v>102</v>
      </c>
      <c r="E12" s="11">
        <v>51</v>
      </c>
      <c r="F12" s="11">
        <v>241</v>
      </c>
      <c r="G12" s="11">
        <v>184</v>
      </c>
      <c r="H12" s="11">
        <v>219</v>
      </c>
      <c r="I12" s="11">
        <v>30</v>
      </c>
      <c r="J12" s="11">
        <v>112</v>
      </c>
      <c r="K12" s="11">
        <v>276</v>
      </c>
      <c r="L12" s="11">
        <v>83</v>
      </c>
      <c r="M12" s="11">
        <v>79</v>
      </c>
      <c r="N12" s="39">
        <v>181</v>
      </c>
      <c r="O12" s="10">
        <f>B12+F12+G12+H12+I12+J12+K12+L12+M12+N12</f>
        <v>2307</v>
      </c>
      <c r="P12" s="11">
        <f>SUM(B12:N12)</f>
        <v>2515</v>
      </c>
    </row>
    <row r="13" spans="1:16" s="58" customFormat="1" ht="20.100000000000001" customHeight="1" x14ac:dyDescent="0.25">
      <c r="A13" s="30" t="s">
        <v>34</v>
      </c>
      <c r="B13" s="10">
        <v>809</v>
      </c>
      <c r="C13" s="11">
        <v>82</v>
      </c>
      <c r="D13" s="11">
        <v>81</v>
      </c>
      <c r="E13" s="11">
        <v>403</v>
      </c>
      <c r="F13" s="11">
        <v>177</v>
      </c>
      <c r="G13" s="11">
        <v>153</v>
      </c>
      <c r="H13" s="11">
        <v>111</v>
      </c>
      <c r="I13" s="11">
        <v>37</v>
      </c>
      <c r="J13" s="11">
        <v>108</v>
      </c>
      <c r="K13" s="11">
        <v>249</v>
      </c>
      <c r="L13" s="11">
        <v>72</v>
      </c>
      <c r="M13" s="11">
        <v>71</v>
      </c>
      <c r="N13" s="39">
        <v>167</v>
      </c>
      <c r="O13" s="10">
        <f>B13+F13+G13+H13+I13+J13+K13+L13+M13+N13</f>
        <v>1954</v>
      </c>
      <c r="P13" s="11">
        <f>SUM(B13:N13)</f>
        <v>2520</v>
      </c>
    </row>
    <row r="14" spans="1:16" s="58" customFormat="1" ht="20.100000000000001" customHeight="1" x14ac:dyDescent="0.25">
      <c r="A14" s="32" t="s">
        <v>12</v>
      </c>
      <c r="B14" s="20">
        <f>(B10+B11+B12)/2</f>
        <v>62038</v>
      </c>
      <c r="C14" s="21">
        <f>(C10+C11+C12)/2</f>
        <v>2551</v>
      </c>
      <c r="D14" s="21">
        <f>(D10+D11+D12)/2</f>
        <v>4625.5</v>
      </c>
      <c r="E14" s="21">
        <f>(E10+E11+E12+E13)/2</f>
        <v>2882.5</v>
      </c>
      <c r="F14" s="21">
        <f t="shared" ref="F14:P14" si="2">(F10+F11+F12)/2</f>
        <v>12782.5</v>
      </c>
      <c r="G14" s="21">
        <f t="shared" si="2"/>
        <v>11011</v>
      </c>
      <c r="H14" s="21">
        <f t="shared" si="2"/>
        <v>10451.5</v>
      </c>
      <c r="I14" s="21">
        <f t="shared" si="2"/>
        <v>5222</v>
      </c>
      <c r="J14" s="21">
        <f t="shared" si="2"/>
        <v>8067.5</v>
      </c>
      <c r="K14" s="21">
        <f t="shared" si="2"/>
        <v>12336.5</v>
      </c>
      <c r="L14" s="21">
        <f t="shared" si="2"/>
        <v>7153.5</v>
      </c>
      <c r="M14" s="21">
        <f t="shared" si="2"/>
        <v>4166</v>
      </c>
      <c r="N14" s="43">
        <f t="shared" si="2"/>
        <v>11651.5</v>
      </c>
      <c r="O14" s="20">
        <f>(O10+O11+O12)/2</f>
        <v>144880</v>
      </c>
      <c r="P14" s="21">
        <f t="shared" si="2"/>
        <v>154737.5</v>
      </c>
    </row>
    <row r="15" spans="1:16" s="58" customFormat="1" ht="20.100000000000001" customHeight="1" x14ac:dyDescent="0.25">
      <c r="A15" s="32" t="s">
        <v>13</v>
      </c>
      <c r="B15" s="10">
        <v>791</v>
      </c>
      <c r="C15" s="11">
        <v>13</v>
      </c>
      <c r="D15" s="11">
        <v>17</v>
      </c>
      <c r="E15" s="11">
        <v>33</v>
      </c>
      <c r="F15" s="11">
        <v>44</v>
      </c>
      <c r="G15" s="11">
        <v>23</v>
      </c>
      <c r="H15" s="11">
        <v>26</v>
      </c>
      <c r="I15" s="11">
        <v>21</v>
      </c>
      <c r="J15" s="11">
        <v>34</v>
      </c>
      <c r="K15" s="11">
        <v>50</v>
      </c>
      <c r="L15" s="11">
        <v>37</v>
      </c>
      <c r="M15" s="11">
        <v>18</v>
      </c>
      <c r="N15" s="39">
        <v>56</v>
      </c>
      <c r="O15" s="10">
        <f>B15+F15+G15+H15+I15+J15+K15+L15+M15+N15</f>
        <v>1100</v>
      </c>
      <c r="P15" s="11">
        <f>SUM(B15:N15)</f>
        <v>1163</v>
      </c>
    </row>
    <row r="16" spans="1:16" s="58" customFormat="1" ht="20.100000000000001" customHeight="1" x14ac:dyDescent="0.25">
      <c r="A16" s="32" t="s">
        <v>14</v>
      </c>
      <c r="B16" s="10">
        <v>275142</v>
      </c>
      <c r="C16" s="92" t="s">
        <v>28</v>
      </c>
      <c r="D16" s="11">
        <v>2577</v>
      </c>
      <c r="E16" s="11">
        <v>392</v>
      </c>
      <c r="F16" s="11">
        <v>35675</v>
      </c>
      <c r="G16" s="11">
        <v>20521</v>
      </c>
      <c r="H16" s="11">
        <v>20502</v>
      </c>
      <c r="I16" s="11">
        <v>11124</v>
      </c>
      <c r="J16" s="11">
        <v>24794</v>
      </c>
      <c r="K16" s="11">
        <v>28360</v>
      </c>
      <c r="L16" s="11">
        <v>33319</v>
      </c>
      <c r="M16" s="11">
        <v>9292</v>
      </c>
      <c r="N16" s="39">
        <v>33772</v>
      </c>
      <c r="O16" s="10">
        <f>B16+F16+G16+H16+I16+J16+K16+L16+M16+N16</f>
        <v>492501</v>
      </c>
      <c r="P16" s="11">
        <f>SUM(B16:N16)</f>
        <v>495470</v>
      </c>
    </row>
    <row r="17" spans="1:16" s="58" customFormat="1" ht="20.100000000000001" customHeight="1" x14ac:dyDescent="0.25">
      <c r="A17" s="32" t="s">
        <v>15</v>
      </c>
      <c r="B17" s="10">
        <v>849824</v>
      </c>
      <c r="C17" s="11">
        <v>0</v>
      </c>
      <c r="D17" s="11">
        <v>5560</v>
      </c>
      <c r="E17" s="11">
        <v>1942</v>
      </c>
      <c r="F17" s="11">
        <v>106531</v>
      </c>
      <c r="G17" s="11">
        <v>95482</v>
      </c>
      <c r="H17" s="11">
        <v>56153</v>
      </c>
      <c r="I17" s="11">
        <v>32463</v>
      </c>
      <c r="J17" s="11">
        <v>80435</v>
      </c>
      <c r="K17" s="11">
        <v>104739</v>
      </c>
      <c r="L17" s="11">
        <v>84899</v>
      </c>
      <c r="M17" s="11">
        <v>26273</v>
      </c>
      <c r="N17" s="39">
        <v>74753</v>
      </c>
      <c r="O17" s="10">
        <f>B17+F17+G17+H17+I17+J17+K17+L17+M17+N17</f>
        <v>1511552</v>
      </c>
      <c r="P17" s="11">
        <f>SUM(B17:N17)</f>
        <v>1519054</v>
      </c>
    </row>
    <row r="18" spans="1:16" s="58" customFormat="1" ht="20.100000000000001" customHeight="1" x14ac:dyDescent="0.25">
      <c r="A18" s="30" t="s">
        <v>16</v>
      </c>
      <c r="B18" s="79">
        <v>4570.1899999999996</v>
      </c>
      <c r="C18" s="80">
        <v>196.54</v>
      </c>
      <c r="D18" s="80">
        <v>219.26</v>
      </c>
      <c r="E18" s="80">
        <v>464.1</v>
      </c>
      <c r="F18" s="80">
        <v>503.45</v>
      </c>
      <c r="G18" s="80">
        <v>358.1</v>
      </c>
      <c r="H18" s="80">
        <v>361.6</v>
      </c>
      <c r="I18" s="80">
        <v>179.3</v>
      </c>
      <c r="J18" s="80">
        <v>311.52999999999997</v>
      </c>
      <c r="K18" s="80">
        <v>510.9</v>
      </c>
      <c r="L18" s="80">
        <v>251.5</v>
      </c>
      <c r="M18" s="80">
        <v>143.41</v>
      </c>
      <c r="N18" s="81">
        <v>321.5</v>
      </c>
      <c r="O18" s="79">
        <f>B18+F18+G18+H18+I18+J18+K18+L18+M18+N18</f>
        <v>7511.48</v>
      </c>
      <c r="P18" s="80">
        <f>SUM(B18:N18)</f>
        <v>8391.380000000001</v>
      </c>
    </row>
    <row r="19" spans="1:16" s="58" customFormat="1" ht="20.100000000000001" customHeight="1" x14ac:dyDescent="0.25">
      <c r="A19" s="32" t="s">
        <v>18</v>
      </c>
      <c r="B19" s="79">
        <f>B9*100/(B5*365)</f>
        <v>76.229683663281733</v>
      </c>
      <c r="C19" s="80">
        <f>C9*100/(C5*365)</f>
        <v>77.125</v>
      </c>
      <c r="D19" s="80">
        <f>D9*100/(D5*365)</f>
        <v>75.393142766648197</v>
      </c>
      <c r="E19" s="80">
        <f>E9*100/(E5*365)</f>
        <v>83.959690096564117</v>
      </c>
      <c r="F19" s="80">
        <f t="shared" ref="F19:P19" si="3">F9*100/(F5*365)</f>
        <v>85.107557685296115</v>
      </c>
      <c r="G19" s="80">
        <f t="shared" si="3"/>
        <v>79.665539939512541</v>
      </c>
      <c r="H19" s="80">
        <f t="shared" si="3"/>
        <v>72.574226740221903</v>
      </c>
      <c r="I19" s="80">
        <f t="shared" si="3"/>
        <v>62.490660024906603</v>
      </c>
      <c r="J19" s="80">
        <f t="shared" si="3"/>
        <v>83.857711003093243</v>
      </c>
      <c r="K19" s="80">
        <f t="shared" si="3"/>
        <v>85.239027117696395</v>
      </c>
      <c r="L19" s="80">
        <f t="shared" si="3"/>
        <v>69.597195042400529</v>
      </c>
      <c r="M19" s="80">
        <f t="shared" si="3"/>
        <v>67.029354207436398</v>
      </c>
      <c r="N19" s="81">
        <f t="shared" si="3"/>
        <v>74.298535663675011</v>
      </c>
      <c r="O19" s="79">
        <f>O9*100/(O5*365)</f>
        <v>76.961928843337049</v>
      </c>
      <c r="P19" s="80">
        <f t="shared" si="3"/>
        <v>77.70387614796573</v>
      </c>
    </row>
    <row r="20" spans="1:16" s="58" customFormat="1" ht="20.100000000000001" customHeight="1" x14ac:dyDescent="0.25">
      <c r="A20" s="32" t="s">
        <v>19</v>
      </c>
      <c r="B20" s="79">
        <f>B9/B14</f>
        <v>6.8306038234630391</v>
      </c>
      <c r="C20" s="80">
        <f>C9/C14</f>
        <v>17.656213249705999</v>
      </c>
      <c r="D20" s="80">
        <f>D9/D14</f>
        <v>10.2922927251108</v>
      </c>
      <c r="E20" s="80">
        <f>E9/E14</f>
        <v>51.881699913269728</v>
      </c>
      <c r="F20" s="80">
        <f t="shared" ref="F20:P20" si="4">F9/F14</f>
        <v>6.3914727166047332</v>
      </c>
      <c r="G20" s="80">
        <f t="shared" si="4"/>
        <v>6.1002633729906455</v>
      </c>
      <c r="H20" s="80">
        <f t="shared" si="4"/>
        <v>5.6013012486245994</v>
      </c>
      <c r="I20" s="80">
        <f t="shared" si="4"/>
        <v>5.2851397931826885</v>
      </c>
      <c r="J20" s="80">
        <f t="shared" si="4"/>
        <v>7.0568329718004339</v>
      </c>
      <c r="K20" s="80">
        <f t="shared" si="4"/>
        <v>8.6503465326470224</v>
      </c>
      <c r="L20" s="80">
        <f t="shared" si="4"/>
        <v>5.9658908226742158</v>
      </c>
      <c r="M20" s="80">
        <f t="shared" si="4"/>
        <v>6.1663466154584734</v>
      </c>
      <c r="N20" s="81">
        <f t="shared" si="4"/>
        <v>6.7497747071192551</v>
      </c>
      <c r="O20" s="79">
        <f>O9/O14</f>
        <v>6.6912203202650469</v>
      </c>
      <c r="P20" s="80">
        <f t="shared" si="4"/>
        <v>7.8301704499555695</v>
      </c>
    </row>
    <row r="21" spans="1:16" s="58" customFormat="1" ht="20.100000000000001" customHeight="1" x14ac:dyDescent="0.25">
      <c r="A21" s="32" t="s">
        <v>20</v>
      </c>
      <c r="B21" s="10">
        <f>3266095643 + 71791694</f>
        <v>3337887337</v>
      </c>
      <c r="C21" s="11">
        <f>140649468+2112315</f>
        <v>142761783</v>
      </c>
      <c r="D21" s="11">
        <f>186006486</f>
        <v>186006486</v>
      </c>
      <c r="E21" s="11">
        <f>321991471+1339895</f>
        <v>323331366</v>
      </c>
      <c r="F21" s="11">
        <v>433724397</v>
      </c>
      <c r="G21" s="11">
        <v>256924271</v>
      </c>
      <c r="H21" s="11">
        <v>272735987</v>
      </c>
      <c r="I21" s="11">
        <v>137361688</v>
      </c>
      <c r="J21" s="11">
        <v>246927567</v>
      </c>
      <c r="K21" s="11">
        <v>366637986</v>
      </c>
      <c r="L21" s="11">
        <v>208919210</v>
      </c>
      <c r="M21" s="11">
        <v>107720937</v>
      </c>
      <c r="N21" s="39">
        <v>276519582</v>
      </c>
      <c r="O21" s="10">
        <f>SUM(B21:N21)</f>
        <v>6297458597</v>
      </c>
      <c r="P21" s="11">
        <f>SUM(B21:N21)</f>
        <v>6297458597</v>
      </c>
    </row>
    <row r="22" spans="1:16" s="58" customFormat="1" ht="20.100000000000001" customHeight="1" x14ac:dyDescent="0.25">
      <c r="A22" s="32" t="s">
        <v>36</v>
      </c>
      <c r="B22" s="10">
        <f>B21/B4</f>
        <v>2031580.8502738893</v>
      </c>
      <c r="C22" s="11">
        <f>C21/C4</f>
        <v>881245.57407407404</v>
      </c>
      <c r="D22" s="11">
        <f>D21/D4</f>
        <v>902944.10679611645</v>
      </c>
      <c r="E22" s="11">
        <f>E21/E4</f>
        <v>642805.89662027836</v>
      </c>
      <c r="F22" s="11">
        <f t="shared" ref="F22:P22" si="5">F21/F4</f>
        <v>1521839.9894736842</v>
      </c>
      <c r="G22" s="11">
        <f t="shared" si="5"/>
        <v>1107432.2025862068</v>
      </c>
      <c r="H22" s="11">
        <f t="shared" si="5"/>
        <v>1212159.9422222222</v>
      </c>
      <c r="I22" s="11">
        <f t="shared" si="5"/>
        <v>915744.58666666667</v>
      </c>
      <c r="J22" s="11">
        <f t="shared" si="5"/>
        <v>1327567.564516129</v>
      </c>
      <c r="K22" s="11">
        <f t="shared" si="5"/>
        <v>1084727.7692307692</v>
      </c>
      <c r="L22" s="11">
        <f t="shared" si="5"/>
        <v>1055147.5252525252</v>
      </c>
      <c r="M22" s="11">
        <f t="shared" si="5"/>
        <v>1025913.6857142857</v>
      </c>
      <c r="N22" s="39">
        <f t="shared" si="5"/>
        <v>970244.14736842108</v>
      </c>
      <c r="O22" s="10">
        <f>O21/O4</f>
        <v>1726750.3693446668</v>
      </c>
      <c r="P22" s="11">
        <f t="shared" si="5"/>
        <v>1393859.8045595395</v>
      </c>
    </row>
    <row r="23" spans="1:16" s="58" customFormat="1" ht="20.100000000000001" customHeight="1" x14ac:dyDescent="0.25">
      <c r="A23" s="32" t="s">
        <v>37</v>
      </c>
      <c r="B23" s="22">
        <f>B21/B5</f>
        <v>2191652.8804990151</v>
      </c>
      <c r="C23" s="23">
        <f>C21/C5</f>
        <v>892261.14375000005</v>
      </c>
      <c r="D23" s="23">
        <f>D21/D5</f>
        <v>1075182</v>
      </c>
      <c r="E23" s="23">
        <f>E21/E5</f>
        <v>662564.27459016396</v>
      </c>
      <c r="F23" s="23">
        <f t="shared" ref="F23:P23" si="6">F21/F5</f>
        <v>1649142.1939163499</v>
      </c>
      <c r="G23" s="23">
        <f t="shared" si="6"/>
        <v>1112226.2813852814</v>
      </c>
      <c r="H23" s="23">
        <f t="shared" si="6"/>
        <v>1234099.4886877828</v>
      </c>
      <c r="I23" s="23">
        <f t="shared" si="6"/>
        <v>1135220.561983471</v>
      </c>
      <c r="J23" s="23">
        <f t="shared" si="6"/>
        <v>1327567.564516129</v>
      </c>
      <c r="K23" s="23">
        <f t="shared" si="6"/>
        <v>1068915.4110787171</v>
      </c>
      <c r="L23" s="23">
        <f t="shared" si="6"/>
        <v>1243566.7261904762</v>
      </c>
      <c r="M23" s="23">
        <f t="shared" si="6"/>
        <v>1025913.6857142857</v>
      </c>
      <c r="N23" s="44">
        <f t="shared" si="6"/>
        <v>953515.8</v>
      </c>
      <c r="O23" s="22">
        <f>O21/O5</f>
        <v>1824821.3842364531</v>
      </c>
      <c r="P23" s="23">
        <f t="shared" si="6"/>
        <v>1474124.2034176029</v>
      </c>
    </row>
    <row r="24" spans="1:16" s="58" customFormat="1" ht="20.100000000000001" customHeight="1" x14ac:dyDescent="0.25">
      <c r="A24" s="32" t="s">
        <v>38</v>
      </c>
      <c r="B24" s="22">
        <f>B21/B6</f>
        <v>6870.6680437283994</v>
      </c>
      <c r="C24" s="23">
        <f>C21/C6</f>
        <v>3000.2686463652985</v>
      </c>
      <c r="D24" s="23">
        <f>D21/D6</f>
        <v>3561.4322968522633</v>
      </c>
      <c r="E24" s="23">
        <f>E21/E6</f>
        <v>2123.2826982052679</v>
      </c>
      <c r="F24" s="23">
        <f t="shared" ref="F24:P24" si="7">F21/F6</f>
        <v>4609.5778280831528</v>
      </c>
      <c r="G24" s="23">
        <f t="shared" si="7"/>
        <v>3301.6046544501273</v>
      </c>
      <c r="H24" s="23">
        <f t="shared" si="7"/>
        <v>3981.1404236063468</v>
      </c>
      <c r="I24" s="23">
        <f t="shared" si="7"/>
        <v>4212.2566084023301</v>
      </c>
      <c r="J24" s="23">
        <f t="shared" si="7"/>
        <v>3811.3164011854046</v>
      </c>
      <c r="K24" s="23">
        <f t="shared" si="7"/>
        <v>3079.076758990208</v>
      </c>
      <c r="L24" s="23">
        <f t="shared" si="7"/>
        <v>4210.2982608169932</v>
      </c>
      <c r="M24" s="23">
        <f t="shared" si="7"/>
        <v>3620.6284283409518</v>
      </c>
      <c r="N24" s="44">
        <f t="shared" si="7"/>
        <v>3062.9107443509083</v>
      </c>
      <c r="O24" s="22">
        <f>O21/O6</f>
        <v>5661.3544700946368</v>
      </c>
      <c r="P24" s="23">
        <f t="shared" si="7"/>
        <v>4615.3858421971063</v>
      </c>
    </row>
    <row r="25" spans="1:16" s="58" customFormat="1" ht="19.5" customHeight="1" x14ac:dyDescent="0.25">
      <c r="A25" s="32" t="s">
        <v>39</v>
      </c>
      <c r="B25" s="22">
        <f>B21/B9</f>
        <v>7876.8901445875817</v>
      </c>
      <c r="C25" s="23">
        <f>C21/C9</f>
        <v>3169.5962123398681</v>
      </c>
      <c r="D25" s="23">
        <f>D21/D9</f>
        <v>3907.1247085512637</v>
      </c>
      <c r="E25" s="23">
        <f>E21/E9</f>
        <v>2162.0429825675865</v>
      </c>
      <c r="F25" s="23">
        <f t="shared" ref="F25:P25" si="8">F21/F9</f>
        <v>5308.8091286307053</v>
      </c>
      <c r="G25" s="23">
        <f t="shared" si="8"/>
        <v>3824.9854250409408</v>
      </c>
      <c r="H25" s="23">
        <f t="shared" si="8"/>
        <v>4658.8088380991421</v>
      </c>
      <c r="I25" s="23">
        <f t="shared" si="8"/>
        <v>4977.0530816333921</v>
      </c>
      <c r="J25" s="23">
        <f t="shared" si="8"/>
        <v>4337.3130104863785</v>
      </c>
      <c r="K25" s="23">
        <f t="shared" si="8"/>
        <v>3435.6743288197536</v>
      </c>
      <c r="L25" s="23">
        <f t="shared" si="8"/>
        <v>4895.3583897649787</v>
      </c>
      <c r="M25" s="23">
        <f t="shared" si="8"/>
        <v>4193.2709330841999</v>
      </c>
      <c r="N25" s="44">
        <f t="shared" si="8"/>
        <v>3516.0478352088498</v>
      </c>
      <c r="O25" s="22">
        <f>O21/O9</f>
        <v>6496.0828254716207</v>
      </c>
      <c r="P25" s="23">
        <f t="shared" si="8"/>
        <v>5197.5482407452491</v>
      </c>
    </row>
    <row r="26" spans="1:16" s="58" customFormat="1" ht="19.5" customHeight="1" x14ac:dyDescent="0.25">
      <c r="A26" s="32" t="s">
        <v>25</v>
      </c>
      <c r="B26" s="20">
        <f>2368269589 + 29295160</f>
        <v>2397564749</v>
      </c>
      <c r="C26" s="21">
        <f>97584126+569323</f>
        <v>98153449</v>
      </c>
      <c r="D26" s="21">
        <v>112841677</v>
      </c>
      <c r="E26" s="21">
        <f>233976243+454845</f>
        <v>234431088</v>
      </c>
      <c r="F26" s="21">
        <v>258958661</v>
      </c>
      <c r="G26" s="21">
        <v>177120225</v>
      </c>
      <c r="H26" s="21">
        <v>182444002</v>
      </c>
      <c r="I26" s="21">
        <v>93038228</v>
      </c>
      <c r="J26" s="21">
        <v>155959189</v>
      </c>
      <c r="K26" s="21">
        <v>246026903</v>
      </c>
      <c r="L26" s="21">
        <v>136483287</v>
      </c>
      <c r="M26" s="21">
        <v>74260435</v>
      </c>
      <c r="N26" s="43">
        <v>160337509</v>
      </c>
      <c r="O26" s="20">
        <f>B26+F26+G26+H26+I26+J26+K26+L26+M26+N26</f>
        <v>3882193188</v>
      </c>
      <c r="P26" s="21">
        <f>SUM(B26:N26)</f>
        <v>4327619402</v>
      </c>
    </row>
    <row r="27" spans="1:16" s="58" customFormat="1" ht="19.5" customHeight="1" x14ac:dyDescent="0.25">
      <c r="A27" s="73" t="s">
        <v>40</v>
      </c>
      <c r="B27" s="85">
        <f>B26/B18</f>
        <v>524609.4252098928</v>
      </c>
      <c r="C27" s="86">
        <f>C26/C18</f>
        <v>499406.98585529666</v>
      </c>
      <c r="D27" s="86">
        <f>D26/D18</f>
        <v>514647.80169661593</v>
      </c>
      <c r="E27" s="86">
        <f>E26/E18</f>
        <v>505130.54945054941</v>
      </c>
      <c r="F27" s="86">
        <f t="shared" ref="F27:P27" si="9">F26/F18</f>
        <v>514368.18154732347</v>
      </c>
      <c r="G27" s="86">
        <f t="shared" si="9"/>
        <v>494611.07232616586</v>
      </c>
      <c r="H27" s="86">
        <f t="shared" si="9"/>
        <v>504546.46570796455</v>
      </c>
      <c r="I27" s="86">
        <f t="shared" si="9"/>
        <v>518896.97713329614</v>
      </c>
      <c r="J27" s="86">
        <f t="shared" si="9"/>
        <v>500623.33964626206</v>
      </c>
      <c r="K27" s="86">
        <f t="shared" si="9"/>
        <v>481555.88764924643</v>
      </c>
      <c r="L27" s="86">
        <f t="shared" si="9"/>
        <v>542677.08548707748</v>
      </c>
      <c r="M27" s="86">
        <f t="shared" si="9"/>
        <v>517819.08514050627</v>
      </c>
      <c r="N27" s="87">
        <f t="shared" si="9"/>
        <v>498716.97978227062</v>
      </c>
      <c r="O27" s="85">
        <f>O26/O18</f>
        <v>516834.65681862965</v>
      </c>
      <c r="P27" s="86">
        <f t="shared" si="9"/>
        <v>515722.01497250743</v>
      </c>
    </row>
    <row r="28" spans="1:16" s="58" customFormat="1" ht="16.5" x14ac:dyDescent="0.25">
      <c r="A28" s="62"/>
      <c r="B28" s="63"/>
      <c r="C28" s="63"/>
      <c r="D28" s="63"/>
      <c r="E28" s="64"/>
      <c r="F28" s="64"/>
      <c r="G28" s="64"/>
      <c r="H28" s="64"/>
      <c r="I28" s="64"/>
      <c r="J28" s="64"/>
      <c r="K28" s="64"/>
      <c r="L28" s="64"/>
    </row>
    <row r="29" spans="1:16" x14ac:dyDescent="0.25">
      <c r="A29" s="58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</row>
    <row r="30" spans="1:16" x14ac:dyDescent="0.25">
      <c r="A30" s="4"/>
    </row>
  </sheetData>
  <mergeCells count="1">
    <mergeCell ref="A1:P1"/>
  </mergeCells>
  <phoneticPr fontId="0" type="noConversion"/>
  <printOptions horizontalCentered="1" verticalCentered="1"/>
  <pageMargins left="0.19685039370078741" right="0.19685039370078741" top="0.98425196850393704" bottom="0.98425196850393704" header="0.4921259845" footer="0.4921259845"/>
  <pageSetup paperSize="9" scale="72" orientation="landscape" horizontalDpi="4294967292" verticalDpi="4294967292" r:id="rId1"/>
  <headerFooter alignWithMargins="0">
    <oddHeader>&amp;F</oddHeader>
    <oddFooter>&amp;L[&amp;A]&amp;CAbteilung Vf&amp;R&amp;D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26"/>
  <sheetViews>
    <sheetView showGridLines="0" workbookViewId="0">
      <selection sqref="A1:O1"/>
    </sheetView>
  </sheetViews>
  <sheetFormatPr baseColWidth="10" defaultRowHeight="11.25" x14ac:dyDescent="0.25"/>
  <cols>
    <col min="1" max="1" width="23.7109375" style="58" customWidth="1"/>
    <col min="2" max="15" width="11.28515625" style="58" customWidth="1"/>
    <col min="16" max="16384" width="11.42578125" style="58"/>
  </cols>
  <sheetData>
    <row r="1" spans="1:15" s="68" customFormat="1" ht="19.5" customHeight="1" x14ac:dyDescent="0.25">
      <c r="A1" s="103" t="s">
        <v>43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ht="18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49"/>
      <c r="O2" s="49"/>
    </row>
    <row r="3" spans="1:15" s="70" customFormat="1" ht="22.5" customHeight="1" x14ac:dyDescent="0.25">
      <c r="A3" s="75"/>
      <c r="B3" s="74" t="s">
        <v>203</v>
      </c>
      <c r="C3" s="53" t="s">
        <v>82</v>
      </c>
      <c r="D3" s="53" t="s">
        <v>46</v>
      </c>
      <c r="E3" s="54" t="s">
        <v>47</v>
      </c>
      <c r="F3" s="53" t="s">
        <v>48</v>
      </c>
      <c r="G3" s="53" t="s">
        <v>83</v>
      </c>
      <c r="H3" s="53" t="s">
        <v>49</v>
      </c>
      <c r="I3" s="53" t="s">
        <v>204</v>
      </c>
      <c r="J3" s="53" t="s">
        <v>84</v>
      </c>
      <c r="K3" s="53" t="s">
        <v>51</v>
      </c>
      <c r="L3" s="53" t="s">
        <v>52</v>
      </c>
      <c r="M3" s="53" t="s">
        <v>85</v>
      </c>
      <c r="N3" s="88" t="s">
        <v>1</v>
      </c>
      <c r="O3" s="74" t="s">
        <v>87</v>
      </c>
    </row>
    <row r="4" spans="1:15" s="69" customFormat="1" ht="19.5" customHeight="1" x14ac:dyDescent="0.25">
      <c r="A4" s="28" t="s">
        <v>2</v>
      </c>
      <c r="B4" s="8">
        <v>1616</v>
      </c>
      <c r="C4" s="9">
        <v>138</v>
      </c>
      <c r="D4" s="9">
        <v>206</v>
      </c>
      <c r="E4" s="9">
        <v>650</v>
      </c>
      <c r="F4" s="9">
        <v>285</v>
      </c>
      <c r="G4" s="9">
        <v>232</v>
      </c>
      <c r="H4" s="9">
        <v>225</v>
      </c>
      <c r="I4" s="9">
        <v>150</v>
      </c>
      <c r="J4" s="9">
        <v>186</v>
      </c>
      <c r="K4" s="9">
        <v>338</v>
      </c>
      <c r="L4" s="9">
        <v>198</v>
      </c>
      <c r="M4" s="9">
        <v>105</v>
      </c>
      <c r="N4" s="38">
        <v>285</v>
      </c>
      <c r="O4" s="8">
        <f t="shared" ref="O4:O12" si="0">SUM(B4:N4)</f>
        <v>4614</v>
      </c>
    </row>
    <row r="5" spans="1:15" s="69" customFormat="1" ht="20.100000000000001" customHeight="1" x14ac:dyDescent="0.25">
      <c r="A5" s="30" t="s">
        <v>3</v>
      </c>
      <c r="B5" s="10">
        <v>1556</v>
      </c>
      <c r="C5" s="11">
        <v>138</v>
      </c>
      <c r="D5" s="11">
        <v>190</v>
      </c>
      <c r="E5" s="11">
        <v>550</v>
      </c>
      <c r="F5" s="11">
        <v>254</v>
      </c>
      <c r="G5" s="11">
        <v>231</v>
      </c>
      <c r="H5" s="11">
        <v>214</v>
      </c>
      <c r="I5" s="11">
        <v>121</v>
      </c>
      <c r="J5" s="11">
        <v>186</v>
      </c>
      <c r="K5" s="11">
        <v>362</v>
      </c>
      <c r="L5" s="11">
        <v>169</v>
      </c>
      <c r="M5" s="11">
        <v>105</v>
      </c>
      <c r="N5" s="39">
        <v>290</v>
      </c>
      <c r="O5" s="10">
        <f t="shared" si="0"/>
        <v>4366</v>
      </c>
    </row>
    <row r="6" spans="1:15" ht="20.100000000000001" customHeight="1" x14ac:dyDescent="0.25">
      <c r="A6" s="30" t="s">
        <v>4</v>
      </c>
      <c r="B6" s="10">
        <v>488114</v>
      </c>
      <c r="C6" s="11">
        <v>45026</v>
      </c>
      <c r="D6" s="11">
        <v>55242</v>
      </c>
      <c r="E6" s="11">
        <v>169854</v>
      </c>
      <c r="F6" s="11">
        <v>90343</v>
      </c>
      <c r="G6" s="11">
        <v>76864</v>
      </c>
      <c r="H6" s="11">
        <v>69487</v>
      </c>
      <c r="I6" s="11">
        <v>31887</v>
      </c>
      <c r="J6" s="11">
        <v>61799</v>
      </c>
      <c r="K6" s="11">
        <v>118030</v>
      </c>
      <c r="L6" s="11">
        <v>49515</v>
      </c>
      <c r="M6" s="11">
        <v>30803</v>
      </c>
      <c r="N6" s="39">
        <v>91883</v>
      </c>
      <c r="O6" s="10">
        <f t="shared" si="0"/>
        <v>1378847</v>
      </c>
    </row>
    <row r="7" spans="1:15" ht="20.100000000000001" customHeight="1" x14ac:dyDescent="0.25">
      <c r="A7" s="31" t="s">
        <v>31</v>
      </c>
      <c r="B7" s="12">
        <v>73629</v>
      </c>
      <c r="C7" s="13">
        <v>6197</v>
      </c>
      <c r="D7" s="13">
        <v>7090</v>
      </c>
      <c r="E7" s="13">
        <v>726</v>
      </c>
      <c r="F7" s="13">
        <v>20474</v>
      </c>
      <c r="G7" s="13">
        <v>12973</v>
      </c>
      <c r="H7" s="13">
        <v>8812</v>
      </c>
      <c r="I7" s="13">
        <v>2145</v>
      </c>
      <c r="J7" s="13">
        <v>7470</v>
      </c>
      <c r="K7" s="13">
        <v>13515</v>
      </c>
      <c r="L7" s="13">
        <v>8544</v>
      </c>
      <c r="M7" s="13">
        <v>4667</v>
      </c>
      <c r="N7" s="40">
        <v>7687</v>
      </c>
      <c r="O7" s="12">
        <f t="shared" si="0"/>
        <v>173929</v>
      </c>
    </row>
    <row r="8" spans="1:15" ht="20.100000000000001" customHeight="1" x14ac:dyDescent="0.25">
      <c r="A8" s="30" t="s">
        <v>7</v>
      </c>
      <c r="B8" s="12">
        <v>427667</v>
      </c>
      <c r="C8" s="13">
        <v>42712</v>
      </c>
      <c r="D8" s="13">
        <v>50991</v>
      </c>
      <c r="E8" s="13">
        <v>167078</v>
      </c>
      <c r="F8" s="13">
        <v>78372</v>
      </c>
      <c r="G8" s="13">
        <v>66325</v>
      </c>
      <c r="H8" s="13">
        <v>59616</v>
      </c>
      <c r="I8" s="13">
        <v>26975</v>
      </c>
      <c r="J8" s="13">
        <v>54483</v>
      </c>
      <c r="K8" s="13">
        <v>105972</v>
      </c>
      <c r="L8" s="13">
        <v>42419</v>
      </c>
      <c r="M8" s="13">
        <v>26704</v>
      </c>
      <c r="N8" s="40">
        <v>80453</v>
      </c>
      <c r="O8" s="12">
        <f t="shared" si="0"/>
        <v>1229767</v>
      </c>
    </row>
    <row r="9" spans="1:15" ht="20.100000000000001" customHeight="1" x14ac:dyDescent="0.25">
      <c r="A9" s="30" t="s">
        <v>33</v>
      </c>
      <c r="B9" s="10">
        <v>60437</v>
      </c>
      <c r="C9" s="11">
        <v>2316</v>
      </c>
      <c r="D9" s="11">
        <v>4253</v>
      </c>
      <c r="E9" s="11">
        <v>2721</v>
      </c>
      <c r="F9" s="11">
        <v>12302</v>
      </c>
      <c r="G9" s="11">
        <v>10877</v>
      </c>
      <c r="H9" s="11">
        <v>10345</v>
      </c>
      <c r="I9" s="11">
        <v>5086</v>
      </c>
      <c r="J9" s="11">
        <v>7514</v>
      </c>
      <c r="K9" s="11">
        <v>12017</v>
      </c>
      <c r="L9" s="11">
        <v>7267</v>
      </c>
      <c r="M9" s="11">
        <v>4177</v>
      </c>
      <c r="N9" s="39">
        <v>11406</v>
      </c>
      <c r="O9" s="10">
        <f t="shared" si="0"/>
        <v>150718</v>
      </c>
    </row>
    <row r="10" spans="1:15" s="69" customFormat="1" ht="20.100000000000001" customHeight="1" x14ac:dyDescent="0.25">
      <c r="A10" s="30" t="s">
        <v>9</v>
      </c>
      <c r="B10" s="10">
        <v>59484</v>
      </c>
      <c r="C10" s="11">
        <v>2260</v>
      </c>
      <c r="D10" s="11">
        <v>4152</v>
      </c>
      <c r="E10" s="11">
        <v>2723</v>
      </c>
      <c r="F10" s="11">
        <v>12036</v>
      </c>
      <c r="G10" s="11">
        <v>10685</v>
      </c>
      <c r="H10" s="11">
        <v>10135</v>
      </c>
      <c r="I10" s="11">
        <v>5048</v>
      </c>
      <c r="J10" s="11">
        <v>7395</v>
      </c>
      <c r="K10" s="11">
        <v>11793</v>
      </c>
      <c r="L10" s="11">
        <v>7201</v>
      </c>
      <c r="M10" s="11">
        <v>4123</v>
      </c>
      <c r="N10" s="39">
        <v>11219</v>
      </c>
      <c r="O10" s="10">
        <f t="shared" si="0"/>
        <v>148254</v>
      </c>
    </row>
    <row r="11" spans="1:15" ht="20.100000000000001" customHeight="1" x14ac:dyDescent="0.25">
      <c r="A11" s="30" t="s">
        <v>10</v>
      </c>
      <c r="B11" s="10">
        <v>963</v>
      </c>
      <c r="C11" s="11">
        <v>54</v>
      </c>
      <c r="D11" s="11">
        <v>99</v>
      </c>
      <c r="E11" s="11">
        <v>53</v>
      </c>
      <c r="F11" s="11">
        <v>252</v>
      </c>
      <c r="G11" s="11">
        <v>178</v>
      </c>
      <c r="H11" s="11">
        <v>215</v>
      </c>
      <c r="I11" s="11">
        <v>40</v>
      </c>
      <c r="J11" s="11">
        <v>137</v>
      </c>
      <c r="K11" s="11">
        <v>265</v>
      </c>
      <c r="L11" s="11">
        <v>88</v>
      </c>
      <c r="M11" s="11">
        <v>68</v>
      </c>
      <c r="N11" s="39">
        <v>211</v>
      </c>
      <c r="O11" s="10">
        <f t="shared" si="0"/>
        <v>2623</v>
      </c>
    </row>
    <row r="12" spans="1:15" ht="20.100000000000001" customHeight="1" x14ac:dyDescent="0.25">
      <c r="A12" s="30" t="s">
        <v>34</v>
      </c>
      <c r="B12" s="10">
        <v>820</v>
      </c>
      <c r="C12" s="11">
        <v>80</v>
      </c>
      <c r="D12" s="11">
        <v>79</v>
      </c>
      <c r="E12" s="11">
        <v>458</v>
      </c>
      <c r="F12" s="11">
        <v>162</v>
      </c>
      <c r="G12" s="11">
        <v>139</v>
      </c>
      <c r="H12" s="11">
        <v>116</v>
      </c>
      <c r="I12" s="11">
        <v>39</v>
      </c>
      <c r="J12" s="11">
        <v>126</v>
      </c>
      <c r="K12" s="11">
        <v>290</v>
      </c>
      <c r="L12" s="11">
        <v>94</v>
      </c>
      <c r="M12" s="11">
        <v>85</v>
      </c>
      <c r="N12" s="39">
        <v>191</v>
      </c>
      <c r="O12" s="10">
        <f t="shared" si="0"/>
        <v>2679</v>
      </c>
    </row>
    <row r="13" spans="1:15" ht="20.100000000000001" customHeight="1" x14ac:dyDescent="0.25">
      <c r="A13" s="30" t="s">
        <v>12</v>
      </c>
      <c r="B13" s="10">
        <f>(B9+B10+B11)/2</f>
        <v>60442</v>
      </c>
      <c r="C13" s="11">
        <f t="shared" ref="C13:M13" si="1">(C9+C10+C11)/2</f>
        <v>2315</v>
      </c>
      <c r="D13" s="11">
        <f t="shared" si="1"/>
        <v>4252</v>
      </c>
      <c r="E13" s="11">
        <f>(E9+E10+E11)/2</f>
        <v>2748.5</v>
      </c>
      <c r="F13" s="11">
        <f t="shared" si="1"/>
        <v>12295</v>
      </c>
      <c r="G13" s="11">
        <f t="shared" si="1"/>
        <v>10870</v>
      </c>
      <c r="H13" s="11">
        <f t="shared" si="1"/>
        <v>10347.5</v>
      </c>
      <c r="I13" s="11">
        <f t="shared" si="1"/>
        <v>5087</v>
      </c>
      <c r="J13" s="11">
        <f t="shared" si="1"/>
        <v>7523</v>
      </c>
      <c r="K13" s="11">
        <f t="shared" si="1"/>
        <v>12037.5</v>
      </c>
      <c r="L13" s="11">
        <f t="shared" si="1"/>
        <v>7278</v>
      </c>
      <c r="M13" s="11">
        <f t="shared" si="1"/>
        <v>4184</v>
      </c>
      <c r="N13" s="39">
        <f t="shared" ref="N13" si="2">(N9+N10+N11)/2</f>
        <v>11418</v>
      </c>
      <c r="O13" s="10">
        <f>(O9+O10+O11)/2</f>
        <v>150797.5</v>
      </c>
    </row>
    <row r="14" spans="1:15" ht="20.100000000000001" customHeight="1" x14ac:dyDescent="0.25">
      <c r="A14" s="32" t="s">
        <v>13</v>
      </c>
      <c r="B14" s="20">
        <v>760</v>
      </c>
      <c r="C14" s="21">
        <v>13</v>
      </c>
      <c r="D14" s="21">
        <v>17</v>
      </c>
      <c r="E14" s="21">
        <v>37</v>
      </c>
      <c r="F14" s="21">
        <v>36</v>
      </c>
      <c r="G14" s="21">
        <v>23</v>
      </c>
      <c r="H14" s="21">
        <v>26</v>
      </c>
      <c r="I14" s="21">
        <v>18</v>
      </c>
      <c r="J14" s="21">
        <v>33</v>
      </c>
      <c r="K14" s="21">
        <v>50</v>
      </c>
      <c r="L14" s="21">
        <v>37</v>
      </c>
      <c r="M14" s="21">
        <v>18</v>
      </c>
      <c r="N14" s="43">
        <v>55</v>
      </c>
      <c r="O14" s="20">
        <f>SUM(B14:N14)</f>
        <v>1123</v>
      </c>
    </row>
    <row r="15" spans="1:15" ht="20.100000000000001" customHeight="1" x14ac:dyDescent="0.25">
      <c r="A15" s="32" t="s">
        <v>14</v>
      </c>
      <c r="B15" s="10">
        <v>330071</v>
      </c>
      <c r="C15" s="92" t="s">
        <v>28</v>
      </c>
      <c r="D15" s="11">
        <v>1739</v>
      </c>
      <c r="E15" s="11">
        <v>327</v>
      </c>
      <c r="F15" s="11">
        <v>38256</v>
      </c>
      <c r="G15" s="11">
        <v>19945</v>
      </c>
      <c r="H15" s="11">
        <v>20527</v>
      </c>
      <c r="I15" s="11">
        <v>10333</v>
      </c>
      <c r="J15" s="11">
        <v>23249</v>
      </c>
      <c r="K15" s="11">
        <v>27288</v>
      </c>
      <c r="L15" s="11">
        <v>31511</v>
      </c>
      <c r="M15" s="11">
        <v>9127</v>
      </c>
      <c r="N15" s="39">
        <v>33093</v>
      </c>
      <c r="O15" s="10">
        <f>SUM(B15:N15)</f>
        <v>545466</v>
      </c>
    </row>
    <row r="16" spans="1:15" ht="20.100000000000001" customHeight="1" x14ac:dyDescent="0.25">
      <c r="A16" s="32" t="s">
        <v>44</v>
      </c>
      <c r="B16" s="10">
        <v>818199</v>
      </c>
      <c r="C16" s="92">
        <v>0</v>
      </c>
      <c r="D16" s="11">
        <v>5197</v>
      </c>
      <c r="E16" s="11">
        <v>1533</v>
      </c>
      <c r="F16" s="11">
        <v>106742</v>
      </c>
      <c r="G16" s="11">
        <v>86701</v>
      </c>
      <c r="H16" s="11">
        <v>53983</v>
      </c>
      <c r="I16" s="11">
        <v>31269</v>
      </c>
      <c r="J16" s="11">
        <v>83990</v>
      </c>
      <c r="K16" s="11">
        <v>104061</v>
      </c>
      <c r="L16" s="11">
        <v>83534</v>
      </c>
      <c r="M16" s="11">
        <v>28107</v>
      </c>
      <c r="N16" s="39">
        <v>74872</v>
      </c>
      <c r="O16" s="10">
        <f>SUM(B16:N16)</f>
        <v>1478188</v>
      </c>
    </row>
    <row r="17" spans="1:15" ht="20.100000000000001" customHeight="1" x14ac:dyDescent="0.25">
      <c r="A17" s="32" t="s">
        <v>16</v>
      </c>
      <c r="B17" s="79">
        <v>4485.4799999999996</v>
      </c>
      <c r="C17" s="80">
        <v>173.25</v>
      </c>
      <c r="D17" s="80">
        <v>210.83</v>
      </c>
      <c r="E17" s="80">
        <v>461.91</v>
      </c>
      <c r="F17" s="80">
        <v>477.32</v>
      </c>
      <c r="G17" s="80">
        <v>359.34</v>
      </c>
      <c r="H17" s="80">
        <v>351.5</v>
      </c>
      <c r="I17" s="80">
        <v>171</v>
      </c>
      <c r="J17" s="80">
        <v>293.27999999999997</v>
      </c>
      <c r="K17" s="80">
        <v>494.4</v>
      </c>
      <c r="L17" s="80">
        <v>242.42</v>
      </c>
      <c r="M17" s="80">
        <v>141.54</v>
      </c>
      <c r="N17" s="81">
        <v>317</v>
      </c>
      <c r="O17" s="79">
        <f>SUM(B17:N17)</f>
        <v>8179.2699999999986</v>
      </c>
    </row>
    <row r="18" spans="1:15" ht="20.100000000000001" customHeight="1" x14ac:dyDescent="0.25">
      <c r="A18" s="30" t="s">
        <v>18</v>
      </c>
      <c r="B18" s="10">
        <f t="shared" ref="B18:O18" si="3">B8*100/(B5*365)</f>
        <v>75.301440292988701</v>
      </c>
      <c r="C18" s="11">
        <f t="shared" si="3"/>
        <v>84.796505856660715</v>
      </c>
      <c r="D18" s="11">
        <f t="shared" si="3"/>
        <v>73.527036770007214</v>
      </c>
      <c r="E18" s="11">
        <f t="shared" si="3"/>
        <v>83.226899128268997</v>
      </c>
      <c r="F18" s="11">
        <f t="shared" si="3"/>
        <v>84.534570165030743</v>
      </c>
      <c r="G18" s="11">
        <f t="shared" si="3"/>
        <v>78.663345786633457</v>
      </c>
      <c r="H18" s="11">
        <f t="shared" si="3"/>
        <v>76.323134041736012</v>
      </c>
      <c r="I18" s="11">
        <f t="shared" si="3"/>
        <v>61.077776519868671</v>
      </c>
      <c r="J18" s="11">
        <f t="shared" si="3"/>
        <v>80.251878038002658</v>
      </c>
      <c r="K18" s="11">
        <f t="shared" si="3"/>
        <v>80.202830545674715</v>
      </c>
      <c r="L18" s="11">
        <f t="shared" si="3"/>
        <v>68.767123287671239</v>
      </c>
      <c r="M18" s="11">
        <f t="shared" si="3"/>
        <v>69.677756033920417</v>
      </c>
      <c r="N18" s="39">
        <f t="shared" si="3"/>
        <v>76.006613131790274</v>
      </c>
      <c r="O18" s="10">
        <f t="shared" si="3"/>
        <v>77.169598202799961</v>
      </c>
    </row>
    <row r="19" spans="1:15" ht="20.100000000000001" customHeight="1" x14ac:dyDescent="0.25">
      <c r="A19" s="32" t="s">
        <v>19</v>
      </c>
      <c r="B19" s="79">
        <f t="shared" ref="B19:O19" si="4">B8/B13</f>
        <v>7.0756593097514973</v>
      </c>
      <c r="C19" s="80">
        <f t="shared" si="4"/>
        <v>18.450107991360692</v>
      </c>
      <c r="D19" s="80">
        <f t="shared" si="4"/>
        <v>11.992238946378174</v>
      </c>
      <c r="E19" s="80">
        <f t="shared" si="4"/>
        <v>60.788793887575039</v>
      </c>
      <c r="F19" s="80">
        <f t="shared" si="4"/>
        <v>6.3742984953233019</v>
      </c>
      <c r="G19" s="80">
        <f t="shared" si="4"/>
        <v>6.1016559337626495</v>
      </c>
      <c r="H19" s="80">
        <f t="shared" si="4"/>
        <v>5.7613916404928727</v>
      </c>
      <c r="I19" s="80">
        <f t="shared" si="4"/>
        <v>5.3027324552781598</v>
      </c>
      <c r="J19" s="80">
        <f t="shared" si="4"/>
        <v>7.2421906154459661</v>
      </c>
      <c r="K19" s="80">
        <f t="shared" si="4"/>
        <v>8.8034890965732089</v>
      </c>
      <c r="L19" s="80">
        <f t="shared" si="4"/>
        <v>5.8283869194833748</v>
      </c>
      <c r="M19" s="80">
        <f t="shared" si="4"/>
        <v>6.3824091778202678</v>
      </c>
      <c r="N19" s="81">
        <f t="shared" si="4"/>
        <v>7.0461551935540374</v>
      </c>
      <c r="O19" s="79">
        <f t="shared" si="4"/>
        <v>8.1550887779969834</v>
      </c>
    </row>
    <row r="20" spans="1:15" ht="20.100000000000001" customHeight="1" x14ac:dyDescent="0.25">
      <c r="A20" s="32" t="s">
        <v>20</v>
      </c>
      <c r="B20" s="12">
        <v>3188290296</v>
      </c>
      <c r="C20" s="13">
        <v>124526416</v>
      </c>
      <c r="D20" s="13">
        <v>175943716</v>
      </c>
      <c r="E20" s="13">
        <v>314655157</v>
      </c>
      <c r="F20" s="13">
        <v>412665052</v>
      </c>
      <c r="G20" s="13">
        <v>248404856</v>
      </c>
      <c r="H20" s="13">
        <v>261337072</v>
      </c>
      <c r="I20" s="13">
        <v>129049854</v>
      </c>
      <c r="J20" s="13">
        <v>229006156</v>
      </c>
      <c r="K20" s="13">
        <v>346200518</v>
      </c>
      <c r="L20" s="13">
        <v>207078152</v>
      </c>
      <c r="M20" s="13">
        <v>102795352</v>
      </c>
      <c r="N20" s="40">
        <v>270572727</v>
      </c>
      <c r="O20" s="12">
        <f>SUM(B20:N20)</f>
        <v>6010525324</v>
      </c>
    </row>
    <row r="21" spans="1:15" ht="20.100000000000001" customHeight="1" x14ac:dyDescent="0.25">
      <c r="A21" s="32" t="s">
        <v>36</v>
      </c>
      <c r="B21" s="10">
        <f t="shared" ref="B21:O21" si="5">B20/B4</f>
        <v>1972951.9158415841</v>
      </c>
      <c r="C21" s="11">
        <f t="shared" si="5"/>
        <v>902365.33333333337</v>
      </c>
      <c r="D21" s="11">
        <f t="shared" si="5"/>
        <v>854095.70873786404</v>
      </c>
      <c r="E21" s="11">
        <f t="shared" si="5"/>
        <v>484084.85692307691</v>
      </c>
      <c r="F21" s="11">
        <f t="shared" si="5"/>
        <v>1447947.550877193</v>
      </c>
      <c r="G21" s="11">
        <f t="shared" si="5"/>
        <v>1070710.5862068965</v>
      </c>
      <c r="H21" s="11">
        <f t="shared" si="5"/>
        <v>1161498.0977777778</v>
      </c>
      <c r="I21" s="11">
        <f t="shared" si="5"/>
        <v>860332.36</v>
      </c>
      <c r="J21" s="11">
        <f t="shared" si="5"/>
        <v>1231215.8924731184</v>
      </c>
      <c r="K21" s="11">
        <f t="shared" si="5"/>
        <v>1024261.8875739645</v>
      </c>
      <c r="L21" s="11">
        <f t="shared" si="5"/>
        <v>1045849.2525252525</v>
      </c>
      <c r="M21" s="11">
        <f t="shared" si="5"/>
        <v>979003.35238095233</v>
      </c>
      <c r="N21" s="39">
        <f t="shared" si="5"/>
        <v>949377.98947368423</v>
      </c>
      <c r="O21" s="10">
        <f t="shared" si="5"/>
        <v>1302671.2882531425</v>
      </c>
    </row>
    <row r="22" spans="1:15" ht="20.100000000000001" customHeight="1" x14ac:dyDescent="0.25">
      <c r="A22" s="32" t="s">
        <v>37</v>
      </c>
      <c r="B22" s="10">
        <f t="shared" ref="B22:O22" si="6">B20/B5</f>
        <v>2049029.7532133677</v>
      </c>
      <c r="C22" s="11">
        <f t="shared" si="6"/>
        <v>902365.33333333337</v>
      </c>
      <c r="D22" s="11">
        <f t="shared" si="6"/>
        <v>926019.55789473688</v>
      </c>
      <c r="E22" s="11">
        <f t="shared" si="6"/>
        <v>572100.2854545454</v>
      </c>
      <c r="F22" s="11">
        <f t="shared" si="6"/>
        <v>1624665.5590551181</v>
      </c>
      <c r="G22" s="11">
        <f t="shared" si="6"/>
        <v>1075345.696969697</v>
      </c>
      <c r="H22" s="11">
        <f t="shared" si="6"/>
        <v>1221201.2710280374</v>
      </c>
      <c r="I22" s="11">
        <f t="shared" si="6"/>
        <v>1066527.7190082644</v>
      </c>
      <c r="J22" s="11">
        <f t="shared" si="6"/>
        <v>1231215.8924731184</v>
      </c>
      <c r="K22" s="11">
        <f t="shared" si="6"/>
        <v>956355.02209944755</v>
      </c>
      <c r="L22" s="11">
        <f t="shared" si="6"/>
        <v>1225314.5088757398</v>
      </c>
      <c r="M22" s="11">
        <f t="shared" si="6"/>
        <v>979003.35238095233</v>
      </c>
      <c r="N22" s="39">
        <f t="shared" si="6"/>
        <v>933009.40344827587</v>
      </c>
      <c r="O22" s="10">
        <f t="shared" si="6"/>
        <v>1376666.3591387998</v>
      </c>
    </row>
    <row r="23" spans="1:15" ht="20.100000000000001" customHeight="1" x14ac:dyDescent="0.25">
      <c r="A23" s="32" t="s">
        <v>38</v>
      </c>
      <c r="B23" s="22">
        <f t="shared" ref="B23:O23" si="7">B20/B6</f>
        <v>6531.8558697353483</v>
      </c>
      <c r="C23" s="23">
        <f t="shared" si="7"/>
        <v>2765.6557544529828</v>
      </c>
      <c r="D23" s="23">
        <f t="shared" si="7"/>
        <v>3184.9628181456137</v>
      </c>
      <c r="E23" s="23">
        <f t="shared" si="7"/>
        <v>1852.5036619685141</v>
      </c>
      <c r="F23" s="23">
        <f t="shared" si="7"/>
        <v>4567.7590073386982</v>
      </c>
      <c r="G23" s="23">
        <f t="shared" si="7"/>
        <v>3231.7451082431307</v>
      </c>
      <c r="H23" s="23">
        <f t="shared" si="7"/>
        <v>3760.949127174867</v>
      </c>
      <c r="I23" s="23">
        <f t="shared" si="7"/>
        <v>4047.0992567503999</v>
      </c>
      <c r="J23" s="23">
        <f t="shared" si="7"/>
        <v>3705.661191928672</v>
      </c>
      <c r="K23" s="23">
        <f t="shared" si="7"/>
        <v>2933.1569770397355</v>
      </c>
      <c r="L23" s="23">
        <f t="shared" si="7"/>
        <v>4182.1296980712914</v>
      </c>
      <c r="M23" s="23">
        <f t="shared" si="7"/>
        <v>3337.1863779501996</v>
      </c>
      <c r="N23" s="44">
        <f t="shared" si="7"/>
        <v>2944.752859614945</v>
      </c>
      <c r="O23" s="22">
        <f t="shared" si="7"/>
        <v>4359.0951889513481</v>
      </c>
    </row>
    <row r="24" spans="1:15" ht="20.100000000000001" customHeight="1" x14ac:dyDescent="0.25">
      <c r="A24" s="32" t="s">
        <v>39</v>
      </c>
      <c r="B24" s="22">
        <f t="shared" ref="B24:O24" si="8">B20/B8</f>
        <v>7455.0767209066871</v>
      </c>
      <c r="C24" s="23">
        <f t="shared" si="8"/>
        <v>2915.4901666978835</v>
      </c>
      <c r="D24" s="23">
        <f t="shared" si="8"/>
        <v>3450.4856935537646</v>
      </c>
      <c r="E24" s="23">
        <f t="shared" si="8"/>
        <v>1883.282999557093</v>
      </c>
      <c r="F24" s="23">
        <f t="shared" si="8"/>
        <v>5265.4653702853057</v>
      </c>
      <c r="G24" s="23">
        <f t="shared" si="8"/>
        <v>3745.2673350923483</v>
      </c>
      <c r="H24" s="23">
        <f t="shared" si="8"/>
        <v>4383.6733762748254</v>
      </c>
      <c r="I24" s="23">
        <f t="shared" si="8"/>
        <v>4784.0539017608899</v>
      </c>
      <c r="J24" s="23">
        <f t="shared" si="8"/>
        <v>4203.2589248022323</v>
      </c>
      <c r="K24" s="23">
        <f t="shared" si="8"/>
        <v>3266.9055788321443</v>
      </c>
      <c r="L24" s="23">
        <f t="shared" si="8"/>
        <v>4881.7311110587234</v>
      </c>
      <c r="M24" s="23">
        <f t="shared" si="8"/>
        <v>3849.4364889155181</v>
      </c>
      <c r="N24" s="44">
        <f t="shared" si="8"/>
        <v>3363.1154462854088</v>
      </c>
      <c r="O24" s="22">
        <f t="shared" si="8"/>
        <v>4887.5318039921385</v>
      </c>
    </row>
    <row r="25" spans="1:15" ht="19.5" customHeight="1" x14ac:dyDescent="0.25">
      <c r="A25" s="32" t="s">
        <v>25</v>
      </c>
      <c r="B25" s="20">
        <v>2208801983</v>
      </c>
      <c r="C25" s="21">
        <v>82932132</v>
      </c>
      <c r="D25" s="21">
        <v>105974135</v>
      </c>
      <c r="E25" s="21">
        <v>223728884</v>
      </c>
      <c r="F25" s="21">
        <v>238887954</v>
      </c>
      <c r="G25" s="21">
        <v>166910212</v>
      </c>
      <c r="H25" s="21">
        <v>172423883</v>
      </c>
      <c r="I25" s="21">
        <v>84175393</v>
      </c>
      <c r="J25" s="21">
        <v>141274252</v>
      </c>
      <c r="K25" s="21">
        <v>223347539</v>
      </c>
      <c r="L25" s="21">
        <v>131638454</v>
      </c>
      <c r="M25" s="21">
        <v>69871168</v>
      </c>
      <c r="N25" s="43">
        <v>154267148</v>
      </c>
      <c r="O25" s="20">
        <f>SUM(B25:N25)</f>
        <v>4004233137</v>
      </c>
    </row>
    <row r="26" spans="1:15" ht="19.5" customHeight="1" x14ac:dyDescent="0.25">
      <c r="A26" s="73" t="s">
        <v>40</v>
      </c>
      <c r="B26" s="93">
        <f t="shared" ref="B26:O26" si="9">B25/B17</f>
        <v>492433.8048547759</v>
      </c>
      <c r="C26" s="94">
        <f t="shared" si="9"/>
        <v>478684.74458874459</v>
      </c>
      <c r="D26" s="94">
        <f t="shared" si="9"/>
        <v>502652.0656453066</v>
      </c>
      <c r="E26" s="94">
        <f t="shared" si="9"/>
        <v>484356.00874629256</v>
      </c>
      <c r="F26" s="94">
        <f t="shared" si="9"/>
        <v>500477.57060253079</v>
      </c>
      <c r="G26" s="94">
        <f t="shared" si="9"/>
        <v>464491.0446930484</v>
      </c>
      <c r="H26" s="94">
        <f t="shared" si="9"/>
        <v>490537.36273115221</v>
      </c>
      <c r="I26" s="94">
        <f t="shared" si="9"/>
        <v>492253.76023391815</v>
      </c>
      <c r="J26" s="94">
        <f t="shared" si="9"/>
        <v>481704.35079105297</v>
      </c>
      <c r="K26" s="94">
        <f t="shared" si="9"/>
        <v>451754.73098705505</v>
      </c>
      <c r="L26" s="94">
        <f t="shared" si="9"/>
        <v>543018.12556719745</v>
      </c>
      <c r="M26" s="94">
        <f t="shared" si="9"/>
        <v>493649.62554754841</v>
      </c>
      <c r="N26" s="95">
        <f t="shared" si="9"/>
        <v>486647.15457413247</v>
      </c>
      <c r="O26" s="93">
        <f t="shared" si="9"/>
        <v>489558.74265062786</v>
      </c>
    </row>
  </sheetData>
  <mergeCells count="1">
    <mergeCell ref="A1:O1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32"/>
  <pageSetup paperSize="9" scale="78" orientation="landscape" horizontalDpi="4294967292" verticalDpi="4294967292" r:id="rId1"/>
  <headerFooter alignWithMargins="0">
    <oddHeader>&amp;F</oddHeader>
    <oddFooter>&amp;L&amp;F  [&amp;A]&amp;CAbteilung Vf&amp;R&amp;D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2"/>
  <sheetViews>
    <sheetView showGridLines="0" topLeftCell="A16" zoomScale="110" zoomScaleNormal="110" zoomScaleSheetLayoutView="100" workbookViewId="0">
      <selection sqref="A1:K1"/>
    </sheetView>
  </sheetViews>
  <sheetFormatPr baseColWidth="10" defaultRowHeight="15" x14ac:dyDescent="0.25"/>
  <cols>
    <col min="1" max="1" width="25.42578125" style="2" customWidth="1"/>
    <col min="2" max="2" width="12.28515625" style="2" customWidth="1"/>
    <col min="3" max="3" width="16" style="2" customWidth="1"/>
    <col min="4" max="11" width="12.28515625" style="2" customWidth="1"/>
    <col min="12" max="16384" width="11.42578125" style="2"/>
  </cols>
  <sheetData>
    <row r="1" spans="1:12" ht="19.5" customHeight="1" x14ac:dyDescent="0.25">
      <c r="A1" s="102" t="s">
        <v>239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8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s="7" customFormat="1" ht="22.5" x14ac:dyDescent="0.25">
      <c r="A3" s="27"/>
      <c r="B3" s="5" t="s">
        <v>103</v>
      </c>
      <c r="C3" s="6" t="s">
        <v>179</v>
      </c>
      <c r="D3" s="6" t="s">
        <v>140</v>
      </c>
      <c r="E3" s="6" t="s">
        <v>141</v>
      </c>
      <c r="F3" s="6" t="s">
        <v>142</v>
      </c>
      <c r="G3" s="6" t="s">
        <v>143</v>
      </c>
      <c r="H3" s="6" t="s">
        <v>144</v>
      </c>
      <c r="I3" s="6" t="s">
        <v>145</v>
      </c>
      <c r="J3" s="37" t="s">
        <v>146</v>
      </c>
      <c r="K3" s="5" t="s">
        <v>95</v>
      </c>
    </row>
    <row r="4" spans="1:12" s="7" customFormat="1" ht="15" customHeight="1" x14ac:dyDescent="0.25">
      <c r="A4" s="28" t="s">
        <v>105</v>
      </c>
      <c r="B4" s="8">
        <v>1538</v>
      </c>
      <c r="C4" s="9">
        <v>358</v>
      </c>
      <c r="D4" s="9">
        <v>508</v>
      </c>
      <c r="E4" s="9">
        <v>252</v>
      </c>
      <c r="F4" s="9">
        <v>372</v>
      </c>
      <c r="G4" s="9">
        <v>274</v>
      </c>
      <c r="H4" s="9">
        <v>364</v>
      </c>
      <c r="I4" s="9">
        <v>130</v>
      </c>
      <c r="J4" s="38">
        <v>345</v>
      </c>
      <c r="K4" s="8">
        <v>4141</v>
      </c>
      <c r="L4" s="17"/>
    </row>
    <row r="5" spans="1:12" s="7" customFormat="1" ht="15" customHeight="1" x14ac:dyDescent="0.25">
      <c r="A5" s="29" t="s">
        <v>106</v>
      </c>
      <c r="B5" s="10">
        <v>1435</v>
      </c>
      <c r="C5" s="11">
        <v>327</v>
      </c>
      <c r="D5" s="11">
        <v>510</v>
      </c>
      <c r="E5" s="11">
        <v>251</v>
      </c>
      <c r="F5" s="11">
        <v>363</v>
      </c>
      <c r="G5" s="11">
        <v>274</v>
      </c>
      <c r="H5" s="11">
        <v>302</v>
      </c>
      <c r="I5" s="11">
        <v>120</v>
      </c>
      <c r="J5" s="39">
        <v>341</v>
      </c>
      <c r="K5" s="10">
        <v>3923</v>
      </c>
      <c r="L5" s="17"/>
    </row>
    <row r="6" spans="1:12" s="7" customFormat="1" ht="15" customHeight="1" x14ac:dyDescent="0.25">
      <c r="A6" s="30" t="s">
        <v>185</v>
      </c>
      <c r="B6" s="10">
        <v>68776</v>
      </c>
      <c r="C6" s="11">
        <v>8407</v>
      </c>
      <c r="D6" s="11">
        <v>18989</v>
      </c>
      <c r="E6" s="11">
        <v>13595</v>
      </c>
      <c r="F6" s="11">
        <v>22419</v>
      </c>
      <c r="G6" s="11">
        <v>13794</v>
      </c>
      <c r="H6" s="11">
        <v>13468</v>
      </c>
      <c r="I6" s="11">
        <v>7292</v>
      </c>
      <c r="J6" s="39">
        <v>19213</v>
      </c>
      <c r="K6" s="10">
        <v>185953</v>
      </c>
      <c r="L6" s="17"/>
    </row>
    <row r="7" spans="1:12" s="14" customFormat="1" ht="15" customHeight="1" x14ac:dyDescent="0.25">
      <c r="A7" s="30" t="s">
        <v>186</v>
      </c>
      <c r="B7" s="12">
        <v>349758</v>
      </c>
      <c r="C7" s="13">
        <v>94911</v>
      </c>
      <c r="D7" s="13">
        <v>138592</v>
      </c>
      <c r="E7" s="13">
        <v>64910</v>
      </c>
      <c r="F7" s="13">
        <v>90568</v>
      </c>
      <c r="G7" s="13">
        <v>60282</v>
      </c>
      <c r="H7" s="13">
        <v>69859</v>
      </c>
      <c r="I7" s="13">
        <v>27112</v>
      </c>
      <c r="J7" s="40">
        <v>74759</v>
      </c>
      <c r="K7" s="12">
        <v>970751</v>
      </c>
      <c r="L7" s="17"/>
    </row>
    <row r="8" spans="1:12" s="7" customFormat="1" ht="15" customHeight="1" x14ac:dyDescent="0.25">
      <c r="A8" s="30" t="s">
        <v>187</v>
      </c>
      <c r="B8" s="10">
        <v>418534</v>
      </c>
      <c r="C8" s="11">
        <v>103318</v>
      </c>
      <c r="D8" s="11">
        <v>157581</v>
      </c>
      <c r="E8" s="11">
        <v>78505</v>
      </c>
      <c r="F8" s="11">
        <v>112987</v>
      </c>
      <c r="G8" s="11">
        <v>74076</v>
      </c>
      <c r="H8" s="11">
        <v>83327</v>
      </c>
      <c r="I8" s="11">
        <v>34404</v>
      </c>
      <c r="J8" s="39">
        <v>93972</v>
      </c>
      <c r="K8" s="10">
        <v>1156704</v>
      </c>
      <c r="L8" s="17"/>
    </row>
    <row r="9" spans="1:12" s="7" customFormat="1" ht="15" customHeight="1" x14ac:dyDescent="0.25">
      <c r="A9" s="30" t="s">
        <v>156</v>
      </c>
      <c r="B9" s="10">
        <v>54850</v>
      </c>
      <c r="C9" s="11">
        <v>9589</v>
      </c>
      <c r="D9" s="11">
        <v>14695</v>
      </c>
      <c r="E9" s="11">
        <v>13395</v>
      </c>
      <c r="F9" s="11">
        <v>13698</v>
      </c>
      <c r="G9" s="11">
        <v>13545</v>
      </c>
      <c r="H9" s="11">
        <v>9207</v>
      </c>
      <c r="I9" s="11">
        <v>3614</v>
      </c>
      <c r="J9" s="39">
        <v>11061</v>
      </c>
      <c r="K9" s="10">
        <v>143654</v>
      </c>
      <c r="L9" s="17"/>
    </row>
    <row r="10" spans="1:12" s="7" customFormat="1" ht="15" customHeight="1" x14ac:dyDescent="0.25">
      <c r="A10" s="30" t="s">
        <v>6</v>
      </c>
      <c r="B10" s="15">
        <v>0.13105267433470161</v>
      </c>
      <c r="C10" s="16">
        <v>9.2810546081031384E-2</v>
      </c>
      <c r="D10" s="16">
        <v>9.3253628292751023E-2</v>
      </c>
      <c r="E10" s="16">
        <v>0.17062607477230748</v>
      </c>
      <c r="F10" s="16">
        <v>0.121235186348872</v>
      </c>
      <c r="G10" s="16">
        <v>0.18285274582860844</v>
      </c>
      <c r="H10" s="16">
        <v>0.11049239742220408</v>
      </c>
      <c r="I10" s="16">
        <v>0.10504592489245436</v>
      </c>
      <c r="J10" s="41">
        <v>0.11770527391137786</v>
      </c>
      <c r="K10" s="15">
        <v>0.12419253326693779</v>
      </c>
      <c r="L10" s="17"/>
    </row>
    <row r="11" spans="1:12" s="7" customFormat="1" ht="15" customHeight="1" x14ac:dyDescent="0.25">
      <c r="A11" s="30" t="s">
        <v>188</v>
      </c>
      <c r="B11" s="10">
        <v>46516</v>
      </c>
      <c r="C11" s="11">
        <v>5304</v>
      </c>
      <c r="D11" s="11">
        <v>13700</v>
      </c>
      <c r="E11" s="11">
        <v>10327</v>
      </c>
      <c r="F11" s="11">
        <v>16165</v>
      </c>
      <c r="G11" s="11">
        <v>10393</v>
      </c>
      <c r="H11" s="11">
        <v>9375</v>
      </c>
      <c r="I11" s="11">
        <v>5218</v>
      </c>
      <c r="J11" s="39">
        <v>13637</v>
      </c>
      <c r="K11" s="10">
        <v>130635</v>
      </c>
      <c r="L11" s="17"/>
    </row>
    <row r="12" spans="1:12" s="7" customFormat="1" ht="15" customHeight="1" x14ac:dyDescent="0.25">
      <c r="A12" s="30" t="s">
        <v>158</v>
      </c>
      <c r="B12" s="10">
        <v>13277</v>
      </c>
      <c r="C12" s="11">
        <v>18</v>
      </c>
      <c r="D12" s="11">
        <v>1782</v>
      </c>
      <c r="E12" s="11">
        <v>1968</v>
      </c>
      <c r="F12" s="11">
        <v>4335</v>
      </c>
      <c r="G12" s="11">
        <v>1619</v>
      </c>
      <c r="H12" s="11">
        <v>1383</v>
      </c>
      <c r="I12" s="11">
        <v>1127</v>
      </c>
      <c r="J12" s="39">
        <v>3159</v>
      </c>
      <c r="K12" s="10">
        <v>28668</v>
      </c>
      <c r="L12" s="17"/>
    </row>
    <row r="13" spans="1:12" s="7" customFormat="1" ht="15" customHeight="1" x14ac:dyDescent="0.25">
      <c r="A13" s="30" t="s">
        <v>159</v>
      </c>
      <c r="B13" s="18">
        <v>19.304699313714085</v>
      </c>
      <c r="C13" s="19">
        <v>0.21410729154276198</v>
      </c>
      <c r="D13" s="19">
        <v>9.3843804307757122</v>
      </c>
      <c r="E13" s="19">
        <v>14.475910261125414</v>
      </c>
      <c r="F13" s="19">
        <v>19.336277264820019</v>
      </c>
      <c r="G13" s="19">
        <v>11.736987095838771</v>
      </c>
      <c r="H13" s="19">
        <v>10.268785268785269</v>
      </c>
      <c r="I13" s="19">
        <v>15.455293472298409</v>
      </c>
      <c r="J13" s="42">
        <v>16.441992400978503</v>
      </c>
      <c r="K13" s="18">
        <v>15.416798868531295</v>
      </c>
      <c r="L13" s="17"/>
    </row>
    <row r="14" spans="1:12" s="7" customFormat="1" ht="15" customHeight="1" x14ac:dyDescent="0.25">
      <c r="A14" s="32" t="s">
        <v>160</v>
      </c>
      <c r="B14" s="22">
        <v>958.24109589041097</v>
      </c>
      <c r="C14" s="23">
        <v>260.03013698630139</v>
      </c>
      <c r="D14" s="23">
        <v>379.70410958904108</v>
      </c>
      <c r="E14" s="23">
        <v>177.83561643835617</v>
      </c>
      <c r="F14" s="23">
        <v>248.13150684931506</v>
      </c>
      <c r="G14" s="23">
        <v>165.15616438356165</v>
      </c>
      <c r="H14" s="23">
        <v>191.39452054794521</v>
      </c>
      <c r="I14" s="23">
        <v>74.279452054794518</v>
      </c>
      <c r="J14" s="44">
        <v>204.81917808219177</v>
      </c>
      <c r="K14" s="22">
        <v>2659.5917808219178</v>
      </c>
      <c r="L14" s="17"/>
    </row>
    <row r="15" spans="1:12" s="7" customFormat="1" ht="15" customHeight="1" x14ac:dyDescent="0.25">
      <c r="A15" s="32" t="s">
        <v>189</v>
      </c>
      <c r="B15" s="18">
        <v>66.776382988878808</v>
      </c>
      <c r="C15" s="19">
        <v>79.519919567676254</v>
      </c>
      <c r="D15" s="19">
        <v>74.451786193929621</v>
      </c>
      <c r="E15" s="19">
        <v>70.850843202532332</v>
      </c>
      <c r="F15" s="19">
        <v>68.355787010830596</v>
      </c>
      <c r="G15" s="19">
        <v>60.275972402759727</v>
      </c>
      <c r="H15" s="19">
        <v>63.375669055610999</v>
      </c>
      <c r="I15" s="19">
        <v>61.899543378995432</v>
      </c>
      <c r="J15" s="42">
        <v>60.064275097416946</v>
      </c>
      <c r="K15" s="18">
        <v>67.794845292427169</v>
      </c>
      <c r="L15" s="17"/>
    </row>
    <row r="16" spans="1:12" s="7" customFormat="1" ht="15" customHeight="1" x14ac:dyDescent="0.25">
      <c r="A16" s="32" t="s">
        <v>190</v>
      </c>
      <c r="B16" s="18">
        <v>69.311250059663024</v>
      </c>
      <c r="C16" s="19">
        <v>79.535000628377531</v>
      </c>
      <c r="D16" s="19">
        <v>75.409078699973136</v>
      </c>
      <c r="E16" s="19">
        <v>72.998963051901981</v>
      </c>
      <c r="F16" s="19">
        <v>71.627608589003358</v>
      </c>
      <c r="G16" s="19">
        <v>61.894810518948105</v>
      </c>
      <c r="H16" s="19">
        <v>64.630318425111128</v>
      </c>
      <c r="I16" s="19">
        <v>64.472602739726028</v>
      </c>
      <c r="J16" s="42">
        <v>62.602338006668539</v>
      </c>
      <c r="K16" s="18">
        <v>69.796947401869545</v>
      </c>
      <c r="L16" s="17"/>
    </row>
    <row r="17" spans="1:12" s="7" customFormat="1" ht="15" customHeight="1" x14ac:dyDescent="0.25">
      <c r="A17" s="32" t="s">
        <v>109</v>
      </c>
      <c r="B17" s="22">
        <v>5.0854658601837848</v>
      </c>
      <c r="C17" s="23">
        <v>11.289520637563935</v>
      </c>
      <c r="D17" s="23">
        <v>7.2985412607298965</v>
      </c>
      <c r="E17" s="23">
        <v>4.7745494667157047</v>
      </c>
      <c r="F17" s="23">
        <v>4.0397876800927781</v>
      </c>
      <c r="G17" s="23">
        <v>4.3701609395389296</v>
      </c>
      <c r="H17" s="23">
        <v>5.1870359370359367</v>
      </c>
      <c r="I17" s="23">
        <v>3.7180471749862862</v>
      </c>
      <c r="J17" s="44">
        <v>3.8910633425284962</v>
      </c>
      <c r="K17" s="22">
        <v>5.2204105338445732</v>
      </c>
      <c r="L17" s="17"/>
    </row>
    <row r="18" spans="1:12" s="7" customFormat="1" ht="15" customHeight="1" x14ac:dyDescent="0.25">
      <c r="A18" s="30" t="s">
        <v>236</v>
      </c>
      <c r="B18" s="20">
        <v>757442</v>
      </c>
      <c r="C18" s="21">
        <v>5906</v>
      </c>
      <c r="D18" s="21">
        <v>135732</v>
      </c>
      <c r="E18" s="21">
        <v>78724</v>
      </c>
      <c r="F18" s="21">
        <v>172567</v>
      </c>
      <c r="G18" s="21">
        <v>87467</v>
      </c>
      <c r="H18" s="21">
        <v>104115</v>
      </c>
      <c r="I18" s="21">
        <v>69646</v>
      </c>
      <c r="J18" s="43">
        <v>123408</v>
      </c>
      <c r="K18" s="20">
        <v>1535007</v>
      </c>
      <c r="L18" s="17"/>
    </row>
    <row r="19" spans="1:12" s="7" customFormat="1" ht="15" customHeight="1" x14ac:dyDescent="0.25">
      <c r="A19" s="32" t="s">
        <v>237</v>
      </c>
      <c r="B19" s="10">
        <v>913418</v>
      </c>
      <c r="C19" s="11">
        <v>10510</v>
      </c>
      <c r="D19" s="11">
        <v>182236</v>
      </c>
      <c r="E19" s="11">
        <v>97604</v>
      </c>
      <c r="F19" s="11">
        <v>226691</v>
      </c>
      <c r="G19" s="11">
        <v>117122</v>
      </c>
      <c r="H19" s="11">
        <v>123322</v>
      </c>
      <c r="I19" s="11">
        <v>89528</v>
      </c>
      <c r="J19" s="39">
        <v>190538</v>
      </c>
      <c r="K19" s="10">
        <v>1950969</v>
      </c>
      <c r="L19" s="17"/>
    </row>
    <row r="20" spans="1:12" s="7" customFormat="1" ht="15" customHeight="1" x14ac:dyDescent="0.25">
      <c r="A20" s="32" t="s">
        <v>238</v>
      </c>
      <c r="B20" s="10">
        <v>466326</v>
      </c>
      <c r="C20" s="11">
        <v>98395</v>
      </c>
      <c r="D20" s="11">
        <v>87488</v>
      </c>
      <c r="E20" s="11">
        <v>75943</v>
      </c>
      <c r="F20" s="11">
        <v>116103</v>
      </c>
      <c r="G20" s="11">
        <v>62751</v>
      </c>
      <c r="H20" s="11">
        <v>55266</v>
      </c>
      <c r="I20" s="11">
        <v>27050</v>
      </c>
      <c r="J20" s="39">
        <v>117682</v>
      </c>
      <c r="K20" s="10">
        <v>1107004</v>
      </c>
      <c r="L20" s="17"/>
    </row>
    <row r="21" spans="1:12" s="7" customFormat="1" ht="15" customHeight="1" x14ac:dyDescent="0.25">
      <c r="A21" s="32" t="s">
        <v>228</v>
      </c>
      <c r="B21" s="10">
        <v>488210</v>
      </c>
      <c r="C21" s="11">
        <v>5056</v>
      </c>
      <c r="D21" s="11">
        <v>93420</v>
      </c>
      <c r="E21" s="11">
        <v>54917</v>
      </c>
      <c r="F21" s="11">
        <v>100555</v>
      </c>
      <c r="G21" s="11">
        <v>60195</v>
      </c>
      <c r="H21" s="11">
        <v>49153</v>
      </c>
      <c r="I21" s="11">
        <v>36326</v>
      </c>
      <c r="J21" s="39">
        <v>85977</v>
      </c>
      <c r="K21" s="10">
        <v>973809</v>
      </c>
      <c r="L21" s="17"/>
    </row>
    <row r="22" spans="1:12" s="7" customFormat="1" ht="15" customHeight="1" x14ac:dyDescent="0.25">
      <c r="A22" s="32" t="s">
        <v>112</v>
      </c>
      <c r="B22" s="79">
        <v>5844.810000000004</v>
      </c>
      <c r="C22" s="80">
        <v>563.05999999999995</v>
      </c>
      <c r="D22" s="80">
        <v>1116.3400000000001</v>
      </c>
      <c r="E22" s="80">
        <v>547.93000000000006</v>
      </c>
      <c r="F22" s="80">
        <v>1001.9100000000003</v>
      </c>
      <c r="G22" s="80">
        <v>572.67999999999995</v>
      </c>
      <c r="H22" s="80">
        <v>690.34999999999968</v>
      </c>
      <c r="I22" s="80">
        <v>362.28999999999996</v>
      </c>
      <c r="J22" s="81">
        <v>718.39</v>
      </c>
      <c r="K22" s="79">
        <v>11417.760000000006</v>
      </c>
      <c r="L22" s="17"/>
    </row>
    <row r="23" spans="1:12" s="7" customFormat="1" ht="15" customHeight="1" x14ac:dyDescent="0.25">
      <c r="A23" s="32" t="s">
        <v>20</v>
      </c>
      <c r="B23" s="20">
        <v>695292943</v>
      </c>
      <c r="C23" s="21">
        <v>63716127</v>
      </c>
      <c r="D23" s="21">
        <v>132843303</v>
      </c>
      <c r="E23" s="21">
        <v>70197699</v>
      </c>
      <c r="F23" s="21">
        <v>111650304</v>
      </c>
      <c r="G23" s="21">
        <v>67793942</v>
      </c>
      <c r="H23" s="21">
        <v>76700774</v>
      </c>
      <c r="I23" s="21">
        <v>44330883</v>
      </c>
      <c r="J23" s="43">
        <v>94628666</v>
      </c>
      <c r="K23" s="20">
        <v>1357154641</v>
      </c>
      <c r="L23" s="17"/>
    </row>
    <row r="24" spans="1:12" s="7" customFormat="1" ht="15" customHeight="1" x14ac:dyDescent="0.25">
      <c r="A24" s="32" t="s">
        <v>174</v>
      </c>
      <c r="B24" s="22">
        <v>452076.03576072823</v>
      </c>
      <c r="C24" s="23">
        <v>177978.00837988826</v>
      </c>
      <c r="D24" s="23">
        <v>261502.56496062991</v>
      </c>
      <c r="E24" s="23">
        <v>278562.29761904763</v>
      </c>
      <c r="F24" s="23">
        <v>300135.22580645164</v>
      </c>
      <c r="G24" s="23">
        <v>247423.14598540147</v>
      </c>
      <c r="H24" s="23">
        <v>210716.41208791209</v>
      </c>
      <c r="I24" s="23">
        <v>341006.79230769229</v>
      </c>
      <c r="J24" s="44">
        <v>274285.98840579711</v>
      </c>
      <c r="K24" s="22">
        <v>327735.96739917895</v>
      </c>
      <c r="L24" s="17"/>
    </row>
    <row r="25" spans="1:12" s="7" customFormat="1" ht="15" customHeight="1" x14ac:dyDescent="0.25">
      <c r="A25" s="32" t="s">
        <v>175</v>
      </c>
      <c r="B25" s="22">
        <v>484524.69895470381</v>
      </c>
      <c r="C25" s="23">
        <v>194850.54128440368</v>
      </c>
      <c r="D25" s="23">
        <v>260477.06470588237</v>
      </c>
      <c r="E25" s="23">
        <v>279672.10756972112</v>
      </c>
      <c r="F25" s="23">
        <v>307576.59504132229</v>
      </c>
      <c r="G25" s="23">
        <v>247423.14598540147</v>
      </c>
      <c r="H25" s="23">
        <v>253976.07284768211</v>
      </c>
      <c r="I25" s="23">
        <v>369424.02500000002</v>
      </c>
      <c r="J25" s="44">
        <v>277503.41935483873</v>
      </c>
      <c r="K25" s="22">
        <v>345948.16237573285</v>
      </c>
      <c r="L25" s="17"/>
    </row>
    <row r="26" spans="1:12" s="7" customFormat="1" ht="15" customHeight="1" x14ac:dyDescent="0.25">
      <c r="A26" s="32" t="s">
        <v>116</v>
      </c>
      <c r="B26" s="22">
        <v>1987.92577439258</v>
      </c>
      <c r="C26" s="23">
        <v>671.32499920978603</v>
      </c>
      <c r="D26" s="23">
        <v>958.52071548141305</v>
      </c>
      <c r="E26" s="23">
        <v>1081.4620089354491</v>
      </c>
      <c r="F26" s="23">
        <v>1232.7787297941877</v>
      </c>
      <c r="G26" s="23">
        <v>1124.6133505855812</v>
      </c>
      <c r="H26" s="23">
        <v>1097.9369014729671</v>
      </c>
      <c r="I26" s="23">
        <v>1635.1019105930952</v>
      </c>
      <c r="J26" s="44">
        <v>1265.7829291456546</v>
      </c>
      <c r="K26" s="22">
        <v>1398.0460911191437</v>
      </c>
      <c r="L26" s="17"/>
    </row>
    <row r="27" spans="1:12" s="7" customFormat="1" ht="15" customHeight="1" x14ac:dyDescent="0.25">
      <c r="A27" s="32" t="s">
        <v>115</v>
      </c>
      <c r="B27" s="22">
        <v>1661.2579694839608</v>
      </c>
      <c r="C27" s="23">
        <v>616.69919084767412</v>
      </c>
      <c r="D27" s="23">
        <v>843.01599177565822</v>
      </c>
      <c r="E27" s="23">
        <v>894.1812496019362</v>
      </c>
      <c r="F27" s="23">
        <v>988.16947082407705</v>
      </c>
      <c r="G27" s="23">
        <v>915.19442194502938</v>
      </c>
      <c r="H27" s="23">
        <v>920.47924442257613</v>
      </c>
      <c r="I27" s="23">
        <v>1288.5386292291594</v>
      </c>
      <c r="J27" s="44">
        <v>1006.9878900097901</v>
      </c>
      <c r="K27" s="22">
        <v>1173.2946726215177</v>
      </c>
      <c r="L27" s="17"/>
    </row>
    <row r="28" spans="1:12" s="7" customFormat="1" ht="15" customHeight="1" x14ac:dyDescent="0.25">
      <c r="A28" s="32" t="s">
        <v>76</v>
      </c>
      <c r="B28" s="20">
        <v>415270085</v>
      </c>
      <c r="C28" s="21">
        <v>39330280</v>
      </c>
      <c r="D28" s="21">
        <v>81842776</v>
      </c>
      <c r="E28" s="21">
        <v>40188003</v>
      </c>
      <c r="F28" s="21">
        <v>76694727</v>
      </c>
      <c r="G28" s="21">
        <v>42531869</v>
      </c>
      <c r="H28" s="21">
        <v>52669992</v>
      </c>
      <c r="I28" s="21">
        <v>27428818</v>
      </c>
      <c r="J28" s="43">
        <v>53907442</v>
      </c>
      <c r="K28" s="20">
        <v>829863992</v>
      </c>
      <c r="L28" s="17"/>
    </row>
    <row r="29" spans="1:12" s="7" customFormat="1" ht="15" customHeight="1" x14ac:dyDescent="0.25">
      <c r="A29" s="32" t="s">
        <v>77</v>
      </c>
      <c r="B29" s="22">
        <v>71049.372862419797</v>
      </c>
      <c r="C29" s="23">
        <v>69850.957269207545</v>
      </c>
      <c r="D29" s="23">
        <v>73313.485138936157</v>
      </c>
      <c r="E29" s="23">
        <v>73345.140802657261</v>
      </c>
      <c r="F29" s="23">
        <v>76548.519328083334</v>
      </c>
      <c r="G29" s="23">
        <v>74268.123559404907</v>
      </c>
      <c r="H29" s="23">
        <v>76294.621568769493</v>
      </c>
      <c r="I29" s="23">
        <v>75709.564161307251</v>
      </c>
      <c r="J29" s="44">
        <v>75039.243307952507</v>
      </c>
      <c r="K29" s="22">
        <v>72681.856336093915</v>
      </c>
      <c r="L29" s="17"/>
    </row>
    <row r="30" spans="1:12" s="7" customFormat="1" ht="15" customHeight="1" x14ac:dyDescent="0.25">
      <c r="A30" s="32" t="s">
        <v>221</v>
      </c>
      <c r="B30" s="20">
        <v>371772142</v>
      </c>
      <c r="C30" s="21">
        <v>44657214</v>
      </c>
      <c r="D30" s="21">
        <v>77827657</v>
      </c>
      <c r="E30" s="21">
        <v>50143012</v>
      </c>
      <c r="F30" s="21">
        <v>71704728</v>
      </c>
      <c r="G30" s="21">
        <v>45536341</v>
      </c>
      <c r="H30" s="21">
        <v>49706969</v>
      </c>
      <c r="I30" s="21">
        <v>21544483</v>
      </c>
      <c r="J30" s="43">
        <v>62713922</v>
      </c>
      <c r="K30" s="20">
        <v>795606468</v>
      </c>
      <c r="L30" s="17"/>
    </row>
    <row r="31" spans="1:12" s="7" customFormat="1" ht="15" customHeight="1" x14ac:dyDescent="0.25">
      <c r="A31" s="32" t="s">
        <v>222</v>
      </c>
      <c r="B31" s="22">
        <v>1062.9410678240383</v>
      </c>
      <c r="C31" s="23">
        <v>470.51673673230709</v>
      </c>
      <c r="D31" s="23">
        <v>561.55952003001619</v>
      </c>
      <c r="E31" s="23">
        <v>772.50057002002768</v>
      </c>
      <c r="F31" s="23">
        <v>791.72255101139478</v>
      </c>
      <c r="G31" s="23">
        <v>755.38868982449151</v>
      </c>
      <c r="H31" s="23">
        <v>711.53278747190768</v>
      </c>
      <c r="I31" s="23">
        <v>794.64749926231923</v>
      </c>
      <c r="J31" s="44">
        <v>838.88123169116761</v>
      </c>
      <c r="K31" s="22">
        <v>819.57831410938536</v>
      </c>
      <c r="L31" s="17"/>
    </row>
    <row r="32" spans="1:12" s="7" customFormat="1" ht="15" customHeight="1" x14ac:dyDescent="0.25">
      <c r="A32" s="32" t="s">
        <v>223</v>
      </c>
      <c r="B32" s="22">
        <v>5405.5505118064439</v>
      </c>
      <c r="C32" s="23">
        <v>5311.9084096586175</v>
      </c>
      <c r="D32" s="23">
        <v>4098.5653272947493</v>
      </c>
      <c r="E32" s="23">
        <v>3688.3421846267011</v>
      </c>
      <c r="F32" s="23">
        <v>3198.3910076274587</v>
      </c>
      <c r="G32" s="23">
        <v>3301.1701464404814</v>
      </c>
      <c r="H32" s="23">
        <v>3690.7461389961391</v>
      </c>
      <c r="I32" s="23">
        <v>2954.5368897421831</v>
      </c>
      <c r="J32" s="44">
        <v>3264.1400093686566</v>
      </c>
      <c r="K32" s="22">
        <v>4278.5352642872122</v>
      </c>
      <c r="L32" s="17"/>
    </row>
    <row r="33" spans="1:12" s="7" customFormat="1" ht="15" customHeight="1" x14ac:dyDescent="0.25">
      <c r="A33" s="32" t="s">
        <v>224</v>
      </c>
      <c r="B33" s="20">
        <v>101572079</v>
      </c>
      <c r="C33" s="21">
        <v>2128299</v>
      </c>
      <c r="D33" s="21">
        <v>14371876</v>
      </c>
      <c r="E33" s="21">
        <v>8817701</v>
      </c>
      <c r="F33" s="21">
        <v>16997512</v>
      </c>
      <c r="G33" s="21">
        <v>9763489</v>
      </c>
      <c r="H33" s="21">
        <v>12636815</v>
      </c>
      <c r="I33" s="21">
        <v>7037576</v>
      </c>
      <c r="J33" s="43">
        <v>12707535</v>
      </c>
      <c r="K33" s="20">
        <v>186032882</v>
      </c>
      <c r="L33" s="17"/>
    </row>
    <row r="34" spans="1:12" s="7" customFormat="1" ht="15" customHeight="1" x14ac:dyDescent="0.25">
      <c r="A34" s="73" t="s">
        <v>225</v>
      </c>
      <c r="B34" s="89">
        <v>134.09882076779476</v>
      </c>
      <c r="C34" s="90">
        <v>360.36217406027771</v>
      </c>
      <c r="D34" s="90">
        <v>105.88421300798632</v>
      </c>
      <c r="E34" s="90">
        <v>112.00778669783038</v>
      </c>
      <c r="F34" s="90">
        <v>98.498044237890213</v>
      </c>
      <c r="G34" s="90">
        <v>111.62482993586151</v>
      </c>
      <c r="H34" s="90">
        <v>121.37362531815781</v>
      </c>
      <c r="I34" s="90">
        <v>101.04781322689027</v>
      </c>
      <c r="J34" s="91">
        <v>102.9717279268767</v>
      </c>
      <c r="K34" s="89">
        <v>121.19350726087895</v>
      </c>
      <c r="L34" s="17"/>
    </row>
    <row r="35" spans="1:12" s="7" customFormat="1" ht="8.2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2" s="7" customFormat="1" ht="12.75" customHeight="1" x14ac:dyDescent="0.25">
      <c r="A36" s="25" t="s">
        <v>147</v>
      </c>
      <c r="B36" s="24"/>
      <c r="C36" s="24"/>
      <c r="D36" s="24"/>
      <c r="E36" s="24"/>
      <c r="F36" s="25" t="s">
        <v>232</v>
      </c>
      <c r="H36" s="24"/>
      <c r="I36" s="24"/>
      <c r="J36" s="24"/>
      <c r="K36" s="24"/>
    </row>
    <row r="37" spans="1:12" s="7" customFormat="1" ht="12.75" customHeight="1" x14ac:dyDescent="0.25">
      <c r="A37" s="25" t="s">
        <v>240</v>
      </c>
      <c r="B37" s="24"/>
      <c r="C37" s="24"/>
      <c r="D37" s="24"/>
      <c r="E37" s="24"/>
      <c r="F37" s="7" t="s">
        <v>234</v>
      </c>
      <c r="H37" s="24"/>
      <c r="I37" s="24"/>
      <c r="J37" s="24"/>
      <c r="K37" s="24"/>
    </row>
    <row r="38" spans="1:12" s="7" customFormat="1" ht="12.75" customHeight="1" x14ac:dyDescent="0.25">
      <c r="A38" s="25" t="s">
        <v>169</v>
      </c>
      <c r="B38" s="24"/>
      <c r="C38" s="24"/>
      <c r="D38" s="24"/>
      <c r="E38" s="24"/>
      <c r="F38" s="7" t="s">
        <v>235</v>
      </c>
      <c r="H38" s="24"/>
      <c r="I38" s="24"/>
      <c r="J38" s="24"/>
      <c r="K38" s="24"/>
    </row>
    <row r="39" spans="1:12" s="7" customFormat="1" ht="12.75" customHeight="1" x14ac:dyDescent="0.25">
      <c r="A39" s="25" t="s">
        <v>215</v>
      </c>
      <c r="B39" s="24"/>
      <c r="C39" s="24"/>
      <c r="D39" s="24"/>
      <c r="E39" s="24"/>
      <c r="F39" s="100" t="s">
        <v>230</v>
      </c>
      <c r="H39" s="24"/>
      <c r="I39" s="24"/>
      <c r="J39" s="24"/>
      <c r="K39" s="24"/>
    </row>
    <row r="40" spans="1:12" s="7" customFormat="1" ht="12.75" customHeight="1" x14ac:dyDescent="0.25">
      <c r="A40" s="25" t="s">
        <v>126</v>
      </c>
      <c r="B40" s="24"/>
      <c r="C40" s="24"/>
      <c r="D40" s="24"/>
      <c r="E40" s="24"/>
      <c r="F40" s="100" t="s">
        <v>231</v>
      </c>
      <c r="H40" s="24"/>
      <c r="I40" s="24"/>
      <c r="J40" s="24"/>
      <c r="K40" s="24"/>
    </row>
    <row r="41" spans="1:12" s="7" customFormat="1" ht="12.75" customHeight="1" x14ac:dyDescent="0.25">
      <c r="A41" s="25" t="s">
        <v>128</v>
      </c>
      <c r="B41" s="24"/>
      <c r="C41" s="24"/>
      <c r="D41" s="24"/>
      <c r="E41" s="24"/>
      <c r="F41" s="25" t="s">
        <v>229</v>
      </c>
      <c r="H41" s="24"/>
      <c r="I41" s="24"/>
      <c r="J41" s="24"/>
      <c r="K41" s="24"/>
    </row>
    <row r="42" spans="1:12" s="7" customFormat="1" ht="12.75" customHeight="1" x14ac:dyDescent="0.25">
      <c r="A42" s="25" t="s">
        <v>165</v>
      </c>
      <c r="B42" s="24"/>
      <c r="C42" s="24"/>
      <c r="D42" s="24"/>
      <c r="E42" s="24"/>
      <c r="F42" s="25" t="s">
        <v>233</v>
      </c>
      <c r="H42" s="24"/>
      <c r="I42" s="24"/>
      <c r="J42" s="24"/>
      <c r="K42" s="24"/>
    </row>
    <row r="43" spans="1:12" s="7" customFormat="1" ht="12.75" customHeight="1" x14ac:dyDescent="0.25">
      <c r="A43" s="25" t="s">
        <v>166</v>
      </c>
      <c r="B43" s="24"/>
      <c r="C43" s="24"/>
      <c r="D43" s="24"/>
      <c r="E43" s="24"/>
      <c r="H43" s="24"/>
      <c r="I43" s="24"/>
      <c r="J43" s="24"/>
      <c r="K43" s="24"/>
    </row>
    <row r="44" spans="1:12" s="7" customFormat="1" ht="7.5" customHeight="1" x14ac:dyDescent="0.25">
      <c r="A44" s="25"/>
      <c r="B44" s="24"/>
      <c r="C44" s="24"/>
      <c r="D44" s="24"/>
      <c r="E44" s="24"/>
      <c r="G44" s="25"/>
      <c r="H44" s="24"/>
      <c r="I44" s="24"/>
      <c r="J44" s="24"/>
      <c r="K44" s="24"/>
    </row>
    <row r="45" spans="1:12" s="7" customFormat="1" ht="11.25" x14ac:dyDescent="0.25">
      <c r="A45" s="26" t="s">
        <v>227</v>
      </c>
    </row>
    <row r="47" spans="1:12" x14ac:dyDescent="0.25">
      <c r="B47" s="47"/>
      <c r="C47" s="47"/>
      <c r="D47" s="47"/>
      <c r="E47" s="47"/>
      <c r="F47" s="47"/>
      <c r="G47" s="47"/>
      <c r="H47" s="47"/>
      <c r="I47" s="47"/>
      <c r="J47" s="47"/>
    </row>
    <row r="48" spans="1:12" x14ac:dyDescent="0.25">
      <c r="B48" s="47"/>
      <c r="C48" s="47"/>
      <c r="D48" s="47"/>
      <c r="E48" s="47"/>
      <c r="F48" s="47"/>
      <c r="G48" s="47"/>
      <c r="H48" s="47"/>
      <c r="I48" s="47"/>
      <c r="J48" s="47"/>
    </row>
    <row r="49" spans="2:11" x14ac:dyDescent="0.25"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pans="2:11" x14ac:dyDescent="0.25">
      <c r="B50" s="47"/>
      <c r="C50" s="47"/>
      <c r="D50" s="47"/>
      <c r="E50" s="47"/>
      <c r="F50" s="47"/>
      <c r="G50" s="47"/>
      <c r="H50" s="47"/>
      <c r="I50" s="47"/>
      <c r="J50" s="47"/>
    </row>
    <row r="51" spans="2:11" x14ac:dyDescent="0.25">
      <c r="B51" s="47"/>
      <c r="C51" s="47"/>
      <c r="D51" s="47"/>
      <c r="E51" s="47"/>
      <c r="F51" s="47"/>
      <c r="G51" s="47"/>
      <c r="H51" s="47"/>
      <c r="I51" s="47"/>
      <c r="J51" s="47"/>
    </row>
    <row r="52" spans="2:11" x14ac:dyDescent="0.25">
      <c r="B52" s="47"/>
      <c r="C52" s="47"/>
      <c r="D52" s="47"/>
      <c r="E52" s="47"/>
      <c r="F52" s="47"/>
      <c r="G52" s="47"/>
      <c r="H52" s="47"/>
      <c r="I52" s="47"/>
      <c r="J52" s="47"/>
    </row>
    <row r="53" spans="2:11" x14ac:dyDescent="0.25">
      <c r="B53" s="47"/>
      <c r="C53" s="47"/>
      <c r="D53" s="47"/>
      <c r="E53" s="47"/>
      <c r="F53" s="47"/>
      <c r="G53" s="47"/>
      <c r="H53" s="47"/>
      <c r="I53" s="47"/>
      <c r="J53" s="47"/>
    </row>
    <row r="54" spans="2:11" x14ac:dyDescent="0.25">
      <c r="B54" s="47"/>
      <c r="C54" s="47"/>
      <c r="D54" s="47"/>
      <c r="E54" s="47"/>
      <c r="F54" s="47"/>
      <c r="G54" s="47"/>
      <c r="H54" s="47"/>
      <c r="I54" s="47"/>
      <c r="J54" s="47"/>
    </row>
    <row r="55" spans="2:11" x14ac:dyDescent="0.25">
      <c r="B55" s="47"/>
      <c r="C55" s="47"/>
      <c r="D55" s="47"/>
      <c r="E55" s="47"/>
      <c r="F55" s="47"/>
      <c r="G55" s="47"/>
      <c r="H55" s="47"/>
      <c r="I55" s="47"/>
      <c r="J55" s="47"/>
    </row>
    <row r="56" spans="2:11" x14ac:dyDescent="0.25">
      <c r="B56" s="47"/>
      <c r="C56" s="47"/>
      <c r="D56" s="47"/>
      <c r="E56" s="47"/>
      <c r="F56" s="47"/>
      <c r="G56" s="47"/>
      <c r="H56" s="47"/>
      <c r="I56" s="47"/>
      <c r="J56" s="47"/>
    </row>
    <row r="57" spans="2:11" x14ac:dyDescent="0.25">
      <c r="B57" s="47"/>
      <c r="C57" s="47"/>
      <c r="D57" s="47"/>
      <c r="E57" s="47"/>
      <c r="F57" s="47"/>
      <c r="G57" s="47"/>
      <c r="H57" s="47"/>
      <c r="I57" s="47"/>
      <c r="J57" s="47"/>
    </row>
    <row r="58" spans="2:11" x14ac:dyDescent="0.25">
      <c r="B58" s="47"/>
      <c r="C58" s="47"/>
      <c r="D58" s="47"/>
      <c r="E58" s="47"/>
      <c r="F58" s="47"/>
      <c r="G58" s="47"/>
      <c r="H58" s="47"/>
      <c r="I58" s="47"/>
      <c r="J58" s="47"/>
    </row>
    <row r="59" spans="2:11" x14ac:dyDescent="0.25">
      <c r="B59" s="47"/>
      <c r="C59" s="47"/>
      <c r="D59" s="47"/>
      <c r="E59" s="47"/>
      <c r="F59" s="47"/>
      <c r="G59" s="47"/>
      <c r="H59" s="47"/>
      <c r="I59" s="47"/>
      <c r="J59" s="47"/>
    </row>
    <row r="60" spans="2:11" x14ac:dyDescent="0.25">
      <c r="B60" s="47"/>
      <c r="C60" s="47"/>
      <c r="D60" s="47"/>
      <c r="E60" s="47"/>
      <c r="F60" s="47"/>
      <c r="G60" s="47"/>
      <c r="H60" s="47"/>
      <c r="I60" s="47"/>
      <c r="J60" s="47"/>
    </row>
    <row r="61" spans="2:11" x14ac:dyDescent="0.25">
      <c r="B61" s="47"/>
      <c r="C61" s="47"/>
      <c r="D61" s="47"/>
      <c r="E61" s="47"/>
      <c r="F61" s="47"/>
      <c r="G61" s="47"/>
      <c r="H61" s="47"/>
      <c r="I61" s="47"/>
      <c r="J61" s="47"/>
    </row>
    <row r="62" spans="2:11" x14ac:dyDescent="0.25">
      <c r="B62" s="47"/>
      <c r="C62" s="47"/>
      <c r="D62" s="47"/>
      <c r="E62" s="47"/>
      <c r="F62" s="47"/>
      <c r="G62" s="47"/>
      <c r="H62" s="47"/>
      <c r="I62" s="47"/>
      <c r="J62" s="47"/>
    </row>
    <row r="63" spans="2:11" x14ac:dyDescent="0.25">
      <c r="B63" s="47"/>
      <c r="C63" s="47"/>
      <c r="D63" s="47"/>
      <c r="E63" s="47"/>
      <c r="F63" s="47"/>
      <c r="G63" s="47"/>
      <c r="H63" s="47"/>
      <c r="I63" s="47"/>
      <c r="J63" s="47"/>
    </row>
    <row r="64" spans="2:11" x14ac:dyDescent="0.25">
      <c r="B64" s="47"/>
      <c r="C64" s="47"/>
      <c r="D64" s="47"/>
      <c r="E64" s="47"/>
      <c r="F64" s="47"/>
      <c r="G64" s="47"/>
      <c r="H64" s="47"/>
      <c r="I64" s="47"/>
      <c r="J64" s="47"/>
    </row>
    <row r="65" spans="2:10" x14ac:dyDescent="0.25">
      <c r="B65" s="47"/>
      <c r="C65" s="47"/>
      <c r="D65" s="47"/>
      <c r="E65" s="47"/>
      <c r="F65" s="47"/>
      <c r="G65" s="47"/>
      <c r="H65" s="47"/>
      <c r="I65" s="47"/>
      <c r="J65" s="47"/>
    </row>
    <row r="66" spans="2:10" x14ac:dyDescent="0.25">
      <c r="B66" s="47"/>
      <c r="C66" s="47"/>
      <c r="D66" s="47"/>
      <c r="E66" s="47"/>
      <c r="F66" s="47"/>
      <c r="G66" s="47"/>
      <c r="H66" s="47"/>
      <c r="I66" s="47"/>
      <c r="J66" s="47"/>
    </row>
    <row r="67" spans="2:10" x14ac:dyDescent="0.25">
      <c r="B67" s="47"/>
      <c r="C67" s="47"/>
      <c r="D67" s="47"/>
      <c r="E67" s="47"/>
      <c r="F67" s="47"/>
      <c r="G67" s="47"/>
      <c r="H67" s="47"/>
      <c r="I67" s="47"/>
      <c r="J67" s="47"/>
    </row>
    <row r="68" spans="2:10" x14ac:dyDescent="0.25">
      <c r="B68" s="47"/>
      <c r="C68" s="47"/>
      <c r="D68" s="47"/>
      <c r="E68" s="47"/>
      <c r="F68" s="47"/>
      <c r="G68" s="47"/>
      <c r="H68" s="47"/>
      <c r="I68" s="47"/>
      <c r="J68" s="47"/>
    </row>
    <row r="69" spans="2:10" x14ac:dyDescent="0.25">
      <c r="B69" s="47"/>
      <c r="C69" s="47"/>
      <c r="D69" s="47"/>
      <c r="E69" s="47"/>
      <c r="F69" s="47"/>
      <c r="G69" s="47"/>
      <c r="H69" s="47"/>
      <c r="I69" s="47"/>
      <c r="J69" s="47"/>
    </row>
    <row r="70" spans="2:10" x14ac:dyDescent="0.25">
      <c r="B70" s="47"/>
      <c r="C70" s="47"/>
      <c r="D70" s="47"/>
      <c r="E70" s="47"/>
      <c r="F70" s="47"/>
      <c r="G70" s="47"/>
      <c r="H70" s="47"/>
      <c r="I70" s="47"/>
      <c r="J70" s="47"/>
    </row>
    <row r="71" spans="2:10" x14ac:dyDescent="0.25">
      <c r="B71" s="47"/>
      <c r="C71" s="47"/>
      <c r="D71" s="47"/>
      <c r="E71" s="47"/>
      <c r="F71" s="47"/>
      <c r="G71" s="47"/>
      <c r="H71" s="47"/>
      <c r="I71" s="47"/>
      <c r="J71" s="47"/>
    </row>
    <row r="72" spans="2:10" x14ac:dyDescent="0.25">
      <c r="B72" s="47"/>
      <c r="C72" s="47"/>
      <c r="D72" s="47"/>
      <c r="E72" s="47"/>
      <c r="F72" s="47"/>
      <c r="G72" s="47"/>
      <c r="H72" s="47"/>
      <c r="I72" s="47"/>
      <c r="J72" s="47"/>
    </row>
  </sheetData>
  <mergeCells count="1">
    <mergeCell ref="A1:K1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72"/>
  <sheetViews>
    <sheetView showGridLines="0" topLeftCell="A19" zoomScale="110" zoomScaleNormal="110" zoomScaleSheetLayoutView="100" workbookViewId="0">
      <selection sqref="A1:K1"/>
    </sheetView>
  </sheetViews>
  <sheetFormatPr baseColWidth="10" defaultRowHeight="15" x14ac:dyDescent="0.25"/>
  <cols>
    <col min="1" max="1" width="25.42578125" style="2" customWidth="1"/>
    <col min="2" max="2" width="12.28515625" style="2" customWidth="1"/>
    <col min="3" max="3" width="16" style="2" customWidth="1"/>
    <col min="4" max="11" width="12.28515625" style="2" customWidth="1"/>
    <col min="12" max="16384" width="11.42578125" style="2"/>
  </cols>
  <sheetData>
    <row r="1" spans="1:12" ht="19.5" customHeight="1" x14ac:dyDescent="0.25">
      <c r="A1" s="102" t="s">
        <v>220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8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s="7" customFormat="1" ht="22.5" x14ac:dyDescent="0.25">
      <c r="A3" s="27"/>
      <c r="B3" s="5" t="s">
        <v>103</v>
      </c>
      <c r="C3" s="6" t="s">
        <v>179</v>
      </c>
      <c r="D3" s="6" t="s">
        <v>140</v>
      </c>
      <c r="E3" s="6" t="s">
        <v>141</v>
      </c>
      <c r="F3" s="6" t="s">
        <v>142</v>
      </c>
      <c r="G3" s="6" t="s">
        <v>143</v>
      </c>
      <c r="H3" s="6" t="s">
        <v>144</v>
      </c>
      <c r="I3" s="6" t="s">
        <v>145</v>
      </c>
      <c r="J3" s="37" t="s">
        <v>146</v>
      </c>
      <c r="K3" s="5" t="s">
        <v>95</v>
      </c>
    </row>
    <row r="4" spans="1:12" s="7" customFormat="1" ht="15" customHeight="1" x14ac:dyDescent="0.25">
      <c r="A4" s="28" t="s">
        <v>105</v>
      </c>
      <c r="B4" s="8">
        <v>1560</v>
      </c>
      <c r="C4" s="9">
        <v>358</v>
      </c>
      <c r="D4" s="9">
        <v>543</v>
      </c>
      <c r="E4" s="9">
        <v>252</v>
      </c>
      <c r="F4" s="9">
        <v>372</v>
      </c>
      <c r="G4" s="9">
        <v>274</v>
      </c>
      <c r="H4" s="9">
        <v>364</v>
      </c>
      <c r="I4" s="9">
        <v>144</v>
      </c>
      <c r="J4" s="38">
        <v>321</v>
      </c>
      <c r="K4" s="8">
        <v>4188</v>
      </c>
      <c r="L4" s="17"/>
    </row>
    <row r="5" spans="1:12" s="7" customFormat="1" ht="15" customHeight="1" x14ac:dyDescent="0.25">
      <c r="A5" s="29" t="s">
        <v>106</v>
      </c>
      <c r="B5" s="10">
        <v>1450</v>
      </c>
      <c r="C5" s="11">
        <v>314</v>
      </c>
      <c r="D5" s="11">
        <v>502</v>
      </c>
      <c r="E5" s="11">
        <v>255</v>
      </c>
      <c r="F5" s="11">
        <v>363</v>
      </c>
      <c r="G5" s="11">
        <v>274</v>
      </c>
      <c r="H5" s="11">
        <v>340</v>
      </c>
      <c r="I5" s="11">
        <v>120</v>
      </c>
      <c r="J5" s="39">
        <v>323</v>
      </c>
      <c r="K5" s="10">
        <v>3941</v>
      </c>
      <c r="L5" s="17"/>
    </row>
    <row r="6" spans="1:12" s="7" customFormat="1" ht="15" customHeight="1" x14ac:dyDescent="0.25">
      <c r="A6" s="30" t="s">
        <v>185</v>
      </c>
      <c r="B6" s="10">
        <v>65647</v>
      </c>
      <c r="C6" s="11">
        <v>7981</v>
      </c>
      <c r="D6" s="11">
        <v>18247</v>
      </c>
      <c r="E6" s="11">
        <v>13638</v>
      </c>
      <c r="F6" s="11">
        <v>21579</v>
      </c>
      <c r="G6" s="11">
        <v>13326</v>
      </c>
      <c r="H6" s="11">
        <v>13514</v>
      </c>
      <c r="I6" s="11">
        <v>7367</v>
      </c>
      <c r="J6" s="39">
        <v>18581</v>
      </c>
      <c r="K6" s="10">
        <v>179880</v>
      </c>
      <c r="L6" s="17"/>
    </row>
    <row r="7" spans="1:12" s="14" customFormat="1" ht="15" customHeight="1" x14ac:dyDescent="0.25">
      <c r="A7" s="30" t="s">
        <v>186</v>
      </c>
      <c r="B7" s="12">
        <v>333006</v>
      </c>
      <c r="C7" s="13">
        <v>95855</v>
      </c>
      <c r="D7" s="13">
        <v>128464</v>
      </c>
      <c r="E7" s="13">
        <v>64203</v>
      </c>
      <c r="F7" s="13">
        <v>90232</v>
      </c>
      <c r="G7" s="13">
        <v>59986</v>
      </c>
      <c r="H7" s="13">
        <v>69695</v>
      </c>
      <c r="I7" s="13">
        <v>25726</v>
      </c>
      <c r="J7" s="40">
        <v>70641</v>
      </c>
      <c r="K7" s="12">
        <v>937808</v>
      </c>
      <c r="L7" s="17"/>
    </row>
    <row r="8" spans="1:12" s="7" customFormat="1" ht="15" customHeight="1" x14ac:dyDescent="0.25">
      <c r="A8" s="30" t="s">
        <v>187</v>
      </c>
      <c r="B8" s="10">
        <v>398653</v>
      </c>
      <c r="C8" s="11">
        <v>103836</v>
      </c>
      <c r="D8" s="11">
        <v>146711</v>
      </c>
      <c r="E8" s="11">
        <v>77841</v>
      </c>
      <c r="F8" s="11">
        <v>111811</v>
      </c>
      <c r="G8" s="11">
        <v>73312</v>
      </c>
      <c r="H8" s="11">
        <v>83209</v>
      </c>
      <c r="I8" s="11">
        <v>33093</v>
      </c>
      <c r="J8" s="39">
        <v>89222</v>
      </c>
      <c r="K8" s="10">
        <v>1117688</v>
      </c>
      <c r="L8" s="17"/>
    </row>
    <row r="9" spans="1:12" s="7" customFormat="1" ht="15" customHeight="1" x14ac:dyDescent="0.25">
      <c r="A9" s="30" t="s">
        <v>156</v>
      </c>
      <c r="B9" s="10">
        <v>53083</v>
      </c>
      <c r="C9" s="11">
        <v>10569</v>
      </c>
      <c r="D9" s="11">
        <v>13333</v>
      </c>
      <c r="E9" s="11">
        <v>12974</v>
      </c>
      <c r="F9" s="11">
        <v>13924</v>
      </c>
      <c r="G9" s="11">
        <v>13545</v>
      </c>
      <c r="H9" s="11">
        <v>8990</v>
      </c>
      <c r="I9" s="11">
        <v>4062</v>
      </c>
      <c r="J9" s="39">
        <v>11187</v>
      </c>
      <c r="K9" s="10">
        <v>141667</v>
      </c>
      <c r="L9" s="17"/>
    </row>
    <row r="10" spans="1:12" s="7" customFormat="1" ht="15" customHeight="1" x14ac:dyDescent="0.25">
      <c r="A10" s="30" t="s">
        <v>6</v>
      </c>
      <c r="B10" s="15">
        <v>0.13315590250167439</v>
      </c>
      <c r="C10" s="16">
        <v>0.10178550791632959</v>
      </c>
      <c r="D10" s="16">
        <v>9.0879347833495785E-2</v>
      </c>
      <c r="E10" s="16">
        <v>0.16667309001682917</v>
      </c>
      <c r="F10" s="16">
        <v>0.12453157560526246</v>
      </c>
      <c r="G10" s="16">
        <v>0.18475829332169358</v>
      </c>
      <c r="H10" s="16">
        <v>0.10804119746662019</v>
      </c>
      <c r="I10" s="16">
        <v>0.1227449913879068</v>
      </c>
      <c r="J10" s="41">
        <v>0.12538387393243819</v>
      </c>
      <c r="K10" s="15">
        <v>0.12675004115638711</v>
      </c>
      <c r="L10" s="17"/>
    </row>
    <row r="11" spans="1:12" s="7" customFormat="1" ht="15" customHeight="1" x14ac:dyDescent="0.25">
      <c r="A11" s="30" t="s">
        <v>188</v>
      </c>
      <c r="B11" s="10">
        <v>44987</v>
      </c>
      <c r="C11" s="11">
        <v>5134</v>
      </c>
      <c r="D11" s="11">
        <v>13106</v>
      </c>
      <c r="E11" s="11">
        <v>10440</v>
      </c>
      <c r="F11" s="11">
        <v>15740</v>
      </c>
      <c r="G11" s="11">
        <v>10230</v>
      </c>
      <c r="H11" s="11">
        <v>9359</v>
      </c>
      <c r="I11" s="11">
        <v>5160</v>
      </c>
      <c r="J11" s="39">
        <v>13622</v>
      </c>
      <c r="K11" s="10">
        <v>127778</v>
      </c>
      <c r="L11" s="17"/>
    </row>
    <row r="12" spans="1:12" s="7" customFormat="1" ht="15" customHeight="1" x14ac:dyDescent="0.25">
      <c r="A12" s="30" t="s">
        <v>158</v>
      </c>
      <c r="B12" s="10">
        <v>13085</v>
      </c>
      <c r="C12" s="11">
        <v>19</v>
      </c>
      <c r="D12" s="11">
        <v>1572</v>
      </c>
      <c r="E12" s="11">
        <v>1892</v>
      </c>
      <c r="F12" s="11">
        <v>3875</v>
      </c>
      <c r="G12" s="11">
        <v>1382</v>
      </c>
      <c r="H12" s="11">
        <v>1188</v>
      </c>
      <c r="I12" s="11">
        <v>1015</v>
      </c>
      <c r="J12" s="39">
        <v>2764</v>
      </c>
      <c r="K12" s="10">
        <v>26792</v>
      </c>
      <c r="L12" s="17"/>
    </row>
    <row r="13" spans="1:12" s="7" customFormat="1" ht="15" customHeight="1" x14ac:dyDescent="0.25">
      <c r="A13" s="30" t="s">
        <v>159</v>
      </c>
      <c r="B13" s="18">
        <v>19.932365530793486</v>
      </c>
      <c r="C13" s="19">
        <v>0.23806540533767698</v>
      </c>
      <c r="D13" s="19">
        <v>8.6151148133939834</v>
      </c>
      <c r="E13" s="19">
        <v>13.873001906437894</v>
      </c>
      <c r="F13" s="19">
        <v>17.957273274943233</v>
      </c>
      <c r="G13" s="19">
        <v>10.370703887137926</v>
      </c>
      <c r="H13" s="19">
        <v>8.7908835281929854</v>
      </c>
      <c r="I13" s="19">
        <v>13.777657119587349</v>
      </c>
      <c r="J13" s="42">
        <v>14.875410365427049</v>
      </c>
      <c r="K13" s="18">
        <v>14.894374027129198</v>
      </c>
      <c r="L13" s="17"/>
    </row>
    <row r="14" spans="1:12" s="7" customFormat="1" ht="15" customHeight="1" x14ac:dyDescent="0.25">
      <c r="A14" s="32" t="s">
        <v>160</v>
      </c>
      <c r="B14" s="22">
        <v>912.34520547945203</v>
      </c>
      <c r="C14" s="23">
        <v>262.61643835616439</v>
      </c>
      <c r="D14" s="23">
        <v>351.95616438356166</v>
      </c>
      <c r="E14" s="23">
        <v>175.8986301369863</v>
      </c>
      <c r="F14" s="23">
        <v>247.21095890410959</v>
      </c>
      <c r="G14" s="23">
        <v>164.34520547945206</v>
      </c>
      <c r="H14" s="23">
        <v>190.94520547945206</v>
      </c>
      <c r="I14" s="23">
        <v>70.482191780821921</v>
      </c>
      <c r="J14" s="44">
        <v>193.53698630136986</v>
      </c>
      <c r="K14" s="22">
        <v>2569.33698630137</v>
      </c>
      <c r="L14" s="17"/>
    </row>
    <row r="15" spans="1:12" s="7" customFormat="1" ht="15" customHeight="1" x14ac:dyDescent="0.25">
      <c r="A15" s="32" t="s">
        <v>189</v>
      </c>
      <c r="B15" s="18">
        <v>62.920358998582898</v>
      </c>
      <c r="C15" s="19">
        <v>83.635808393682922</v>
      </c>
      <c r="D15" s="19">
        <v>70.110789717840959</v>
      </c>
      <c r="E15" s="19">
        <v>68.979854955680906</v>
      </c>
      <c r="F15" s="19">
        <v>68.102192535567383</v>
      </c>
      <c r="G15" s="19">
        <v>59.980001999800017</v>
      </c>
      <c r="H15" s="19">
        <v>56.160354552780014</v>
      </c>
      <c r="I15" s="19">
        <v>58.735159817351601</v>
      </c>
      <c r="J15" s="42">
        <v>59.918571610331227</v>
      </c>
      <c r="K15" s="18">
        <v>65.195051669661751</v>
      </c>
      <c r="L15" s="17"/>
    </row>
    <row r="16" spans="1:12" s="7" customFormat="1" ht="15" customHeight="1" x14ac:dyDescent="0.25">
      <c r="A16" s="32" t="s">
        <v>190</v>
      </c>
      <c r="B16" s="18">
        <v>65.392725555030708</v>
      </c>
      <c r="C16" s="19">
        <v>83.652386353721312</v>
      </c>
      <c r="D16" s="19">
        <v>70.968727828412383</v>
      </c>
      <c r="E16" s="19">
        <v>71.012624227773301</v>
      </c>
      <c r="F16" s="19">
        <v>71.026831201177401</v>
      </c>
      <c r="G16" s="19">
        <v>61.361863813618641</v>
      </c>
      <c r="H16" s="19">
        <v>57.117647058823529</v>
      </c>
      <c r="I16" s="19">
        <v>61.052511415525117</v>
      </c>
      <c r="J16" s="42">
        <v>62.263030662877988</v>
      </c>
      <c r="K16" s="18">
        <v>67.057592642156749</v>
      </c>
      <c r="L16" s="17"/>
    </row>
    <row r="17" spans="1:12" s="7" customFormat="1" ht="15" customHeight="1" x14ac:dyDescent="0.25">
      <c r="A17" s="32" t="s">
        <v>109</v>
      </c>
      <c r="B17" s="22">
        <v>5.0726765884198821</v>
      </c>
      <c r="C17" s="23">
        <v>12.010399699285804</v>
      </c>
      <c r="D17" s="23">
        <v>7.040280594070258</v>
      </c>
      <c r="E17" s="23">
        <v>4.7076550813902331</v>
      </c>
      <c r="F17" s="23">
        <v>4.1814727281152972</v>
      </c>
      <c r="G17" s="23">
        <v>4.5014257841812997</v>
      </c>
      <c r="H17" s="23">
        <v>5.157244339203789</v>
      </c>
      <c r="I17" s="23">
        <v>3.4920591828424055</v>
      </c>
      <c r="J17" s="44">
        <v>3.8017867714331843</v>
      </c>
      <c r="K17" s="22">
        <v>5.2135201245274629</v>
      </c>
      <c r="L17" s="17"/>
    </row>
    <row r="18" spans="1:12" s="7" customFormat="1" ht="15" customHeight="1" x14ac:dyDescent="0.25">
      <c r="A18" s="30" t="s">
        <v>236</v>
      </c>
      <c r="B18" s="20">
        <v>688443</v>
      </c>
      <c r="C18" s="21">
        <v>5518</v>
      </c>
      <c r="D18" s="21">
        <v>114259</v>
      </c>
      <c r="E18" s="21">
        <v>76043</v>
      </c>
      <c r="F18" s="21">
        <v>149959</v>
      </c>
      <c r="G18" s="21">
        <v>86561</v>
      </c>
      <c r="H18" s="21">
        <v>104307</v>
      </c>
      <c r="I18" s="21">
        <v>65157</v>
      </c>
      <c r="J18" s="43">
        <v>106749</v>
      </c>
      <c r="K18" s="20">
        <v>1396996</v>
      </c>
      <c r="L18" s="17"/>
    </row>
    <row r="19" spans="1:12" s="7" customFormat="1" ht="15" customHeight="1" x14ac:dyDescent="0.25">
      <c r="A19" s="32" t="s">
        <v>237</v>
      </c>
      <c r="B19" s="10">
        <v>831190</v>
      </c>
      <c r="C19" s="11">
        <v>10013</v>
      </c>
      <c r="D19" s="11">
        <v>154282</v>
      </c>
      <c r="E19" s="11">
        <v>110177</v>
      </c>
      <c r="F19" s="11">
        <v>199571</v>
      </c>
      <c r="G19" s="11">
        <v>121470</v>
      </c>
      <c r="H19" s="11">
        <v>120708</v>
      </c>
      <c r="I19" s="11">
        <v>79799</v>
      </c>
      <c r="J19" s="39">
        <v>166108</v>
      </c>
      <c r="K19" s="10">
        <v>1793318</v>
      </c>
      <c r="L19" s="17"/>
    </row>
    <row r="20" spans="1:12" s="7" customFormat="1" ht="15" customHeight="1" x14ac:dyDescent="0.25">
      <c r="A20" s="32" t="s">
        <v>238</v>
      </c>
      <c r="B20" s="10">
        <v>429860</v>
      </c>
      <c r="C20" s="11">
        <v>101342</v>
      </c>
      <c r="D20" s="11">
        <v>83878</v>
      </c>
      <c r="E20" s="11">
        <v>73346</v>
      </c>
      <c r="F20" s="11">
        <v>111223</v>
      </c>
      <c r="G20" s="11">
        <v>58962</v>
      </c>
      <c r="H20" s="11">
        <v>45545</v>
      </c>
      <c r="I20" s="11">
        <v>25816</v>
      </c>
      <c r="J20" s="39">
        <v>125033</v>
      </c>
      <c r="K20" s="10">
        <v>1055005</v>
      </c>
      <c r="L20" s="17"/>
    </row>
    <row r="21" spans="1:12" s="7" customFormat="1" ht="15" customHeight="1" x14ac:dyDescent="0.25">
      <c r="A21" s="32" t="s">
        <v>228</v>
      </c>
      <c r="B21" s="10">
        <v>444035</v>
      </c>
      <c r="C21" s="11">
        <v>4834</v>
      </c>
      <c r="D21" s="11">
        <v>81133</v>
      </c>
      <c r="E21" s="11">
        <v>60591</v>
      </c>
      <c r="F21" s="11">
        <v>94626</v>
      </c>
      <c r="G21" s="11">
        <v>62861</v>
      </c>
      <c r="H21" s="11">
        <v>48310</v>
      </c>
      <c r="I21" s="11">
        <v>37397</v>
      </c>
      <c r="J21" s="39">
        <v>80197</v>
      </c>
      <c r="K21" s="10">
        <v>913984</v>
      </c>
      <c r="L21" s="17"/>
    </row>
    <row r="22" spans="1:12" s="7" customFormat="1" ht="15" customHeight="1" x14ac:dyDescent="0.25">
      <c r="A22" s="32" t="s">
        <v>112</v>
      </c>
      <c r="B22" s="79">
        <v>5844.8799999999974</v>
      </c>
      <c r="C22" s="80">
        <v>566.58000000000004</v>
      </c>
      <c r="D22" s="80">
        <v>1115.58</v>
      </c>
      <c r="E22" s="80">
        <v>537.68000000000029</v>
      </c>
      <c r="F22" s="80">
        <v>993.83</v>
      </c>
      <c r="G22" s="80">
        <v>567.37999999999988</v>
      </c>
      <c r="H22" s="80">
        <v>667.45999999999992</v>
      </c>
      <c r="I22" s="80">
        <v>352.71000000000004</v>
      </c>
      <c r="J22" s="81">
        <v>687.53000000000009</v>
      </c>
      <c r="K22" s="79">
        <v>11333.629999999996</v>
      </c>
      <c r="L22" s="17"/>
    </row>
    <row r="23" spans="1:12" s="7" customFormat="1" ht="15" customHeight="1" x14ac:dyDescent="0.25">
      <c r="A23" s="32" t="s">
        <v>20</v>
      </c>
      <c r="B23" s="20">
        <v>659432816</v>
      </c>
      <c r="C23" s="21">
        <v>61183001</v>
      </c>
      <c r="D23" s="21">
        <v>123053488</v>
      </c>
      <c r="E23" s="21">
        <v>63843504</v>
      </c>
      <c r="F23" s="21">
        <v>108692202</v>
      </c>
      <c r="G23" s="21">
        <v>63589865</v>
      </c>
      <c r="H23" s="21">
        <v>72472347</v>
      </c>
      <c r="I23" s="21">
        <v>42131947</v>
      </c>
      <c r="J23" s="43">
        <v>84843089</v>
      </c>
      <c r="K23" s="20">
        <v>1279242259</v>
      </c>
      <c r="L23" s="17"/>
    </row>
    <row r="24" spans="1:12" s="7" customFormat="1" ht="15" customHeight="1" x14ac:dyDescent="0.25">
      <c r="A24" s="32" t="s">
        <v>174</v>
      </c>
      <c r="B24" s="22">
        <v>422713.34358974401</v>
      </c>
      <c r="C24" s="23">
        <v>170902.23743016759</v>
      </c>
      <c r="D24" s="23">
        <v>226617.84162062616</v>
      </c>
      <c r="E24" s="23">
        <v>253347.23809523811</v>
      </c>
      <c r="F24" s="23">
        <v>292183.33870967739</v>
      </c>
      <c r="G24" s="23">
        <v>232079.79927007298</v>
      </c>
      <c r="H24" s="23">
        <v>199099.8543956044</v>
      </c>
      <c r="I24" s="23">
        <v>292582.96527777775</v>
      </c>
      <c r="J24" s="44">
        <v>264308.68847352028</v>
      </c>
      <c r="K24" s="22">
        <v>305454.2165711557</v>
      </c>
      <c r="L24" s="17"/>
    </row>
    <row r="25" spans="1:12" s="7" customFormat="1" ht="15" customHeight="1" x14ac:dyDescent="0.25">
      <c r="A25" s="32" t="s">
        <v>175</v>
      </c>
      <c r="B25" s="22">
        <v>454781.25241379312</v>
      </c>
      <c r="C25" s="23">
        <v>194850.32165605095</v>
      </c>
      <c r="D25" s="23">
        <v>245126.47011952192</v>
      </c>
      <c r="E25" s="23">
        <v>250366.68235294116</v>
      </c>
      <c r="F25" s="23">
        <v>299427.55371900828</v>
      </c>
      <c r="G25" s="23">
        <v>232079.79927007298</v>
      </c>
      <c r="H25" s="23">
        <v>213153.96176470589</v>
      </c>
      <c r="I25" s="23">
        <v>351099.55833333335</v>
      </c>
      <c r="J25" s="44">
        <v>262672.10216718266</v>
      </c>
      <c r="K25" s="22">
        <v>324598.39101750823</v>
      </c>
      <c r="L25" s="17"/>
    </row>
    <row r="26" spans="1:12" s="7" customFormat="1" ht="15" customHeight="1" x14ac:dyDescent="0.25">
      <c r="A26" s="32" t="s">
        <v>116</v>
      </c>
      <c r="B26" s="22">
        <v>1980.2430466718317</v>
      </c>
      <c r="C26" s="23">
        <v>638.28700641594071</v>
      </c>
      <c r="D26" s="23">
        <v>957.88304894756504</v>
      </c>
      <c r="E26" s="23">
        <v>994.40063548432317</v>
      </c>
      <c r="F26" s="23">
        <v>1204.5859783668766</v>
      </c>
      <c r="G26" s="23">
        <v>1060.0784349681592</v>
      </c>
      <c r="H26" s="23">
        <v>1039.8500179352895</v>
      </c>
      <c r="I26" s="23">
        <v>1637.7185337790563</v>
      </c>
      <c r="J26" s="44">
        <v>1201.0459789640577</v>
      </c>
      <c r="K26" s="22">
        <v>1364.0769315254295</v>
      </c>
      <c r="L26" s="17"/>
    </row>
    <row r="27" spans="1:12" s="7" customFormat="1" ht="15" customHeight="1" x14ac:dyDescent="0.25">
      <c r="A27" s="32" t="s">
        <v>115</v>
      </c>
      <c r="B27" s="22">
        <v>1654.1523982009417</v>
      </c>
      <c r="C27" s="23">
        <v>589.22725259062372</v>
      </c>
      <c r="D27" s="23">
        <v>838.74752404386857</v>
      </c>
      <c r="E27" s="23">
        <v>820.17836358731256</v>
      </c>
      <c r="F27" s="23">
        <v>972.10651903658857</v>
      </c>
      <c r="G27" s="23">
        <v>867.38685344827582</v>
      </c>
      <c r="H27" s="23">
        <v>870.96764773041377</v>
      </c>
      <c r="I27" s="23">
        <v>1273.1377330553289</v>
      </c>
      <c r="J27" s="44">
        <v>950.92117414987331</v>
      </c>
      <c r="K27" s="22">
        <v>1144.543252678744</v>
      </c>
      <c r="L27" s="17"/>
    </row>
    <row r="28" spans="1:12" s="7" customFormat="1" ht="15" customHeight="1" x14ac:dyDescent="0.25">
      <c r="A28" s="32" t="s">
        <v>76</v>
      </c>
      <c r="B28" s="20">
        <v>410675625</v>
      </c>
      <c r="C28" s="21">
        <v>38861783</v>
      </c>
      <c r="D28" s="21">
        <v>81348972</v>
      </c>
      <c r="E28" s="21">
        <v>39025197</v>
      </c>
      <c r="F28" s="21">
        <v>75145830</v>
      </c>
      <c r="G28" s="21">
        <v>41187547</v>
      </c>
      <c r="H28" s="21">
        <v>50149540</v>
      </c>
      <c r="I28" s="21">
        <v>26325959</v>
      </c>
      <c r="J28" s="43">
        <v>50389819</v>
      </c>
      <c r="K28" s="20">
        <v>813110272</v>
      </c>
      <c r="L28" s="17"/>
    </row>
    <row r="29" spans="1:12" s="7" customFormat="1" ht="15" customHeight="1" x14ac:dyDescent="0.25">
      <c r="A29" s="32" t="s">
        <v>77</v>
      </c>
      <c r="B29" s="22">
        <v>70262.456200982779</v>
      </c>
      <c r="C29" s="23">
        <v>68590.107310529842</v>
      </c>
      <c r="D29" s="23">
        <v>72920.78739310494</v>
      </c>
      <c r="E29" s="23">
        <v>72580.711575658352</v>
      </c>
      <c r="F29" s="23">
        <v>75612.358250404999</v>
      </c>
      <c r="G29" s="23">
        <v>72592.525291691651</v>
      </c>
      <c r="H29" s="23">
        <v>75134.899469631142</v>
      </c>
      <c r="I29" s="23">
        <v>74639.105780953178</v>
      </c>
      <c r="J29" s="44">
        <v>73291.084025424338</v>
      </c>
      <c r="K29" s="22">
        <v>71743.146017648396</v>
      </c>
      <c r="L29" s="17"/>
    </row>
    <row r="30" spans="1:12" s="7" customFormat="1" ht="15" customHeight="1" x14ac:dyDescent="0.25">
      <c r="A30" s="32" t="s">
        <v>221</v>
      </c>
      <c r="B30" s="20">
        <v>351336739</v>
      </c>
      <c r="C30" s="21">
        <v>44142736</v>
      </c>
      <c r="D30" s="21">
        <v>73317036</v>
      </c>
      <c r="E30" s="21">
        <v>48797339</v>
      </c>
      <c r="F30" s="21">
        <v>69736343</v>
      </c>
      <c r="G30" s="21">
        <v>44382496</v>
      </c>
      <c r="H30" s="21">
        <v>49889808</v>
      </c>
      <c r="I30" s="21">
        <v>20864850</v>
      </c>
      <c r="J30" s="43">
        <v>59833993</v>
      </c>
      <c r="K30" s="20">
        <v>762301340</v>
      </c>
      <c r="L30" s="17"/>
    </row>
    <row r="31" spans="1:12" s="7" customFormat="1" ht="15" customHeight="1" x14ac:dyDescent="0.25">
      <c r="A31" s="32" t="s">
        <v>222</v>
      </c>
      <c r="B31" s="22">
        <v>1055.0462724395356</v>
      </c>
      <c r="C31" s="23">
        <v>460.51573731156435</v>
      </c>
      <c r="D31" s="23">
        <v>570.72048200274003</v>
      </c>
      <c r="E31" s="23">
        <v>760.047645748641</v>
      </c>
      <c r="F31" s="23">
        <v>772.85600452167751</v>
      </c>
      <c r="G31" s="23">
        <v>739.88090554462713</v>
      </c>
      <c r="H31" s="23">
        <v>715.8305186885716</v>
      </c>
      <c r="I31" s="23">
        <v>811.04135893648447</v>
      </c>
      <c r="J31" s="44">
        <v>847.01509038660265</v>
      </c>
      <c r="K31" s="22">
        <v>812.8543795744971</v>
      </c>
      <c r="L31" s="17"/>
    </row>
    <row r="32" spans="1:12" s="7" customFormat="1" ht="15" customHeight="1" x14ac:dyDescent="0.25">
      <c r="A32" s="32" t="s">
        <v>223</v>
      </c>
      <c r="B32" s="22">
        <v>5351.9085259036974</v>
      </c>
      <c r="C32" s="23">
        <v>5530.9780729231925</v>
      </c>
      <c r="D32" s="23">
        <v>4018.0323340823147</v>
      </c>
      <c r="E32" s="23">
        <v>3578.042161607274</v>
      </c>
      <c r="F32" s="23">
        <v>3231.6763056675472</v>
      </c>
      <c r="G32" s="23">
        <v>3330.5189854419932</v>
      </c>
      <c r="H32" s="23">
        <v>3691.712890335948</v>
      </c>
      <c r="I32" s="23">
        <v>2832.2044251391339</v>
      </c>
      <c r="J32" s="44">
        <v>3220.1707658360692</v>
      </c>
      <c r="K32" s="22">
        <v>4237.832666221926</v>
      </c>
      <c r="L32" s="17"/>
    </row>
    <row r="33" spans="1:12" s="7" customFormat="1" ht="15" customHeight="1" x14ac:dyDescent="0.25">
      <c r="A33" s="32" t="s">
        <v>224</v>
      </c>
      <c r="B33" s="20">
        <v>88274940</v>
      </c>
      <c r="C33" s="21">
        <v>2470304</v>
      </c>
      <c r="D33" s="21">
        <v>12279319</v>
      </c>
      <c r="E33" s="21">
        <v>8610145</v>
      </c>
      <c r="F33" s="21">
        <v>15436751</v>
      </c>
      <c r="G33" s="21">
        <v>8695202</v>
      </c>
      <c r="H33" s="21">
        <v>12018979</v>
      </c>
      <c r="I33" s="21">
        <v>6312508</v>
      </c>
      <c r="J33" s="43">
        <v>10879628</v>
      </c>
      <c r="K33" s="20">
        <v>164977776</v>
      </c>
      <c r="L33" s="17"/>
    </row>
    <row r="34" spans="1:12" s="7" customFormat="1" ht="15" customHeight="1" x14ac:dyDescent="0.25">
      <c r="A34" s="73" t="s">
        <v>225</v>
      </c>
      <c r="B34" s="89">
        <v>128.22403597683467</v>
      </c>
      <c r="C34" s="90">
        <v>447.68104385646967</v>
      </c>
      <c r="D34" s="90">
        <v>107.46916216665646</v>
      </c>
      <c r="E34" s="90">
        <v>113.22731875386293</v>
      </c>
      <c r="F34" s="90">
        <v>102.93981021479203</v>
      </c>
      <c r="G34" s="90">
        <v>100.45172768336779</v>
      </c>
      <c r="H34" s="90">
        <v>115.22696463324608</v>
      </c>
      <c r="I34" s="90">
        <v>96.881501603818464</v>
      </c>
      <c r="J34" s="91">
        <v>101.91784466365023</v>
      </c>
      <c r="K34" s="89">
        <v>118.084666</v>
      </c>
      <c r="L34" s="17"/>
    </row>
    <row r="35" spans="1:12" s="7" customFormat="1" ht="8.2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</row>
    <row r="36" spans="1:12" s="7" customFormat="1" ht="12.75" customHeight="1" x14ac:dyDescent="0.25">
      <c r="A36" s="25" t="s">
        <v>147</v>
      </c>
      <c r="B36" s="24"/>
      <c r="C36" s="24"/>
      <c r="D36" s="24"/>
      <c r="E36" s="24"/>
      <c r="F36" s="25" t="s">
        <v>232</v>
      </c>
      <c r="H36" s="24"/>
      <c r="I36" s="24"/>
      <c r="J36" s="24"/>
      <c r="K36" s="24"/>
    </row>
    <row r="37" spans="1:12" s="7" customFormat="1" ht="12.75" customHeight="1" x14ac:dyDescent="0.25">
      <c r="A37" s="25" t="s">
        <v>226</v>
      </c>
      <c r="B37" s="24"/>
      <c r="C37" s="24"/>
      <c r="D37" s="24"/>
      <c r="E37" s="24"/>
      <c r="F37" s="7" t="s">
        <v>234</v>
      </c>
      <c r="H37" s="24"/>
      <c r="I37" s="24"/>
      <c r="J37" s="24"/>
      <c r="K37" s="24"/>
    </row>
    <row r="38" spans="1:12" s="7" customFormat="1" ht="12.75" customHeight="1" x14ac:dyDescent="0.25">
      <c r="A38" s="25" t="s">
        <v>169</v>
      </c>
      <c r="B38" s="24"/>
      <c r="C38" s="24"/>
      <c r="D38" s="24"/>
      <c r="E38" s="24"/>
      <c r="F38" s="7" t="s">
        <v>235</v>
      </c>
      <c r="H38" s="24"/>
      <c r="I38" s="24"/>
      <c r="J38" s="24"/>
      <c r="K38" s="24"/>
    </row>
    <row r="39" spans="1:12" s="7" customFormat="1" ht="12.75" customHeight="1" x14ac:dyDescent="0.25">
      <c r="A39" s="25" t="s">
        <v>215</v>
      </c>
      <c r="B39" s="24"/>
      <c r="C39" s="24"/>
      <c r="D39" s="24"/>
      <c r="E39" s="24"/>
      <c r="F39" s="100" t="s">
        <v>230</v>
      </c>
      <c r="H39" s="24"/>
      <c r="I39" s="24"/>
      <c r="J39" s="24"/>
      <c r="K39" s="24"/>
    </row>
    <row r="40" spans="1:12" s="7" customFormat="1" ht="12.75" customHeight="1" x14ac:dyDescent="0.25">
      <c r="A40" s="25" t="s">
        <v>126</v>
      </c>
      <c r="B40" s="24"/>
      <c r="C40" s="24"/>
      <c r="D40" s="24"/>
      <c r="E40" s="24"/>
      <c r="F40" s="100" t="s">
        <v>231</v>
      </c>
      <c r="H40" s="24"/>
      <c r="I40" s="24"/>
      <c r="J40" s="24"/>
      <c r="K40" s="24"/>
    </row>
    <row r="41" spans="1:12" s="7" customFormat="1" ht="12.75" customHeight="1" x14ac:dyDescent="0.25">
      <c r="A41" s="25" t="s">
        <v>128</v>
      </c>
      <c r="B41" s="24"/>
      <c r="C41" s="24"/>
      <c r="D41" s="24"/>
      <c r="E41" s="24"/>
      <c r="F41" s="25" t="s">
        <v>229</v>
      </c>
      <c r="H41" s="24"/>
      <c r="I41" s="24"/>
      <c r="J41" s="24"/>
      <c r="K41" s="24"/>
    </row>
    <row r="42" spans="1:12" s="7" customFormat="1" ht="12.75" customHeight="1" x14ac:dyDescent="0.25">
      <c r="A42" s="25" t="s">
        <v>165</v>
      </c>
      <c r="B42" s="24"/>
      <c r="C42" s="24"/>
      <c r="D42" s="24"/>
      <c r="E42" s="24"/>
      <c r="F42" s="25" t="s">
        <v>233</v>
      </c>
      <c r="H42" s="24"/>
      <c r="I42" s="24"/>
      <c r="J42" s="24"/>
      <c r="K42" s="24"/>
    </row>
    <row r="43" spans="1:12" s="7" customFormat="1" ht="12.75" customHeight="1" x14ac:dyDescent="0.25">
      <c r="A43" s="25" t="s">
        <v>166</v>
      </c>
      <c r="B43" s="24"/>
      <c r="C43" s="24"/>
      <c r="D43" s="24"/>
      <c r="E43" s="24"/>
      <c r="H43" s="24"/>
      <c r="I43" s="24"/>
      <c r="J43" s="24"/>
      <c r="K43" s="24"/>
    </row>
    <row r="44" spans="1:12" s="7" customFormat="1" ht="7.5" customHeight="1" x14ac:dyDescent="0.25">
      <c r="A44" s="25"/>
      <c r="B44" s="24"/>
      <c r="C44" s="24"/>
      <c r="D44" s="24"/>
      <c r="E44" s="24"/>
      <c r="G44" s="25"/>
      <c r="H44" s="24"/>
      <c r="I44" s="24"/>
      <c r="J44" s="24"/>
      <c r="K44" s="24"/>
    </row>
    <row r="45" spans="1:12" s="7" customFormat="1" ht="11.25" x14ac:dyDescent="0.25">
      <c r="A45" s="26" t="s">
        <v>227</v>
      </c>
    </row>
    <row r="47" spans="1:12" x14ac:dyDescent="0.25">
      <c r="B47" s="47"/>
      <c r="C47" s="47"/>
      <c r="D47" s="47"/>
      <c r="E47" s="47"/>
      <c r="F47" s="47"/>
      <c r="G47" s="47"/>
      <c r="H47" s="47"/>
      <c r="I47" s="47"/>
      <c r="J47" s="47"/>
    </row>
    <row r="48" spans="1:12" x14ac:dyDescent="0.25">
      <c r="B48" s="47"/>
      <c r="C48" s="47"/>
      <c r="D48" s="47"/>
      <c r="E48" s="47"/>
      <c r="F48" s="47"/>
      <c r="G48" s="47"/>
      <c r="H48" s="47"/>
      <c r="I48" s="47"/>
      <c r="J48" s="47"/>
    </row>
    <row r="49" spans="2:11" x14ac:dyDescent="0.25">
      <c r="B49" s="47"/>
      <c r="C49" s="47"/>
      <c r="D49" s="47"/>
      <c r="E49" s="47"/>
      <c r="F49" s="47"/>
      <c r="G49" s="47"/>
      <c r="H49" s="47"/>
      <c r="I49" s="47"/>
      <c r="J49" s="47"/>
      <c r="K49" s="47"/>
    </row>
    <row r="50" spans="2:11" x14ac:dyDescent="0.25">
      <c r="B50" s="47"/>
      <c r="C50" s="47"/>
      <c r="D50" s="47"/>
      <c r="E50" s="47"/>
      <c r="F50" s="47"/>
      <c r="G50" s="47"/>
      <c r="H50" s="47"/>
      <c r="I50" s="47"/>
      <c r="J50" s="47"/>
    </row>
    <row r="51" spans="2:11" x14ac:dyDescent="0.25">
      <c r="B51" s="47"/>
      <c r="C51" s="47"/>
      <c r="D51" s="47"/>
      <c r="E51" s="47"/>
      <c r="F51" s="47"/>
      <c r="G51" s="47"/>
      <c r="H51" s="47"/>
      <c r="I51" s="47"/>
      <c r="J51" s="47"/>
    </row>
    <row r="52" spans="2:11" x14ac:dyDescent="0.25">
      <c r="B52" s="47"/>
      <c r="C52" s="47"/>
      <c r="D52" s="47"/>
      <c r="E52" s="47"/>
      <c r="F52" s="47"/>
      <c r="G52" s="47"/>
      <c r="H52" s="47"/>
      <c r="I52" s="47"/>
      <c r="J52" s="47"/>
    </row>
    <row r="53" spans="2:11" x14ac:dyDescent="0.25">
      <c r="B53" s="47"/>
      <c r="C53" s="47"/>
      <c r="D53" s="47"/>
      <c r="E53" s="47"/>
      <c r="F53" s="47"/>
      <c r="G53" s="47"/>
      <c r="H53" s="47"/>
      <c r="I53" s="47"/>
      <c r="J53" s="47"/>
    </row>
    <row r="54" spans="2:11" x14ac:dyDescent="0.25">
      <c r="B54" s="47"/>
      <c r="C54" s="47"/>
      <c r="D54" s="47"/>
      <c r="E54" s="47"/>
      <c r="F54" s="47"/>
      <c r="G54" s="47"/>
      <c r="H54" s="47"/>
      <c r="I54" s="47"/>
      <c r="J54" s="47"/>
    </row>
    <row r="55" spans="2:11" x14ac:dyDescent="0.25">
      <c r="B55" s="47"/>
      <c r="C55" s="47"/>
      <c r="D55" s="47"/>
      <c r="E55" s="47"/>
      <c r="F55" s="47"/>
      <c r="G55" s="47"/>
      <c r="H55" s="47"/>
      <c r="I55" s="47"/>
      <c r="J55" s="47"/>
    </row>
    <row r="56" spans="2:11" x14ac:dyDescent="0.25">
      <c r="B56" s="47"/>
      <c r="C56" s="47"/>
      <c r="D56" s="47"/>
      <c r="E56" s="47"/>
      <c r="F56" s="47"/>
      <c r="G56" s="47"/>
      <c r="H56" s="47"/>
      <c r="I56" s="47"/>
      <c r="J56" s="47"/>
    </row>
    <row r="57" spans="2:11" x14ac:dyDescent="0.25">
      <c r="B57" s="47"/>
      <c r="C57" s="47"/>
      <c r="D57" s="47"/>
      <c r="E57" s="47"/>
      <c r="F57" s="47"/>
      <c r="G57" s="47"/>
      <c r="H57" s="47"/>
      <c r="I57" s="47"/>
      <c r="J57" s="47"/>
    </row>
    <row r="58" spans="2:11" x14ac:dyDescent="0.25">
      <c r="B58" s="47"/>
      <c r="C58" s="47"/>
      <c r="D58" s="47"/>
      <c r="E58" s="47"/>
      <c r="F58" s="47"/>
      <c r="G58" s="47"/>
      <c r="H58" s="47"/>
      <c r="I58" s="47"/>
      <c r="J58" s="47"/>
    </row>
    <row r="59" spans="2:11" x14ac:dyDescent="0.25">
      <c r="B59" s="47"/>
      <c r="C59" s="47"/>
      <c r="D59" s="47"/>
      <c r="E59" s="47"/>
      <c r="F59" s="47"/>
      <c r="G59" s="47"/>
      <c r="H59" s="47"/>
      <c r="I59" s="47"/>
      <c r="J59" s="47"/>
    </row>
    <row r="60" spans="2:11" x14ac:dyDescent="0.25">
      <c r="B60" s="47"/>
      <c r="C60" s="47"/>
      <c r="D60" s="47"/>
      <c r="E60" s="47"/>
      <c r="F60" s="47"/>
      <c r="G60" s="47"/>
      <c r="H60" s="47"/>
      <c r="I60" s="47"/>
      <c r="J60" s="47"/>
    </row>
    <row r="61" spans="2:11" x14ac:dyDescent="0.25">
      <c r="B61" s="47"/>
      <c r="C61" s="47"/>
      <c r="D61" s="47"/>
      <c r="E61" s="47"/>
      <c r="F61" s="47"/>
      <c r="G61" s="47"/>
      <c r="H61" s="47"/>
      <c r="I61" s="47"/>
      <c r="J61" s="47"/>
    </row>
    <row r="62" spans="2:11" x14ac:dyDescent="0.25">
      <c r="B62" s="47"/>
      <c r="C62" s="47"/>
      <c r="D62" s="47"/>
      <c r="E62" s="47"/>
      <c r="F62" s="47"/>
      <c r="G62" s="47"/>
      <c r="H62" s="47"/>
      <c r="I62" s="47"/>
      <c r="J62" s="47"/>
    </row>
    <row r="63" spans="2:11" x14ac:dyDescent="0.25">
      <c r="B63" s="47"/>
      <c r="C63" s="47"/>
      <c r="D63" s="47"/>
      <c r="E63" s="47"/>
      <c r="F63" s="47"/>
      <c r="G63" s="47"/>
      <c r="H63" s="47"/>
      <c r="I63" s="47"/>
      <c r="J63" s="47"/>
    </row>
    <row r="64" spans="2:11" x14ac:dyDescent="0.25">
      <c r="B64" s="47"/>
      <c r="C64" s="47"/>
      <c r="D64" s="47"/>
      <c r="E64" s="47"/>
      <c r="F64" s="47"/>
      <c r="G64" s="47"/>
      <c r="H64" s="47"/>
      <c r="I64" s="47"/>
      <c r="J64" s="47"/>
    </row>
    <row r="65" spans="2:10" x14ac:dyDescent="0.25">
      <c r="B65" s="47"/>
      <c r="C65" s="47"/>
      <c r="D65" s="47"/>
      <c r="E65" s="47"/>
      <c r="F65" s="47"/>
      <c r="G65" s="47"/>
      <c r="H65" s="47"/>
      <c r="I65" s="47"/>
      <c r="J65" s="47"/>
    </row>
    <row r="66" spans="2:10" x14ac:dyDescent="0.25">
      <c r="B66" s="47"/>
      <c r="C66" s="47"/>
      <c r="D66" s="47"/>
      <c r="E66" s="47"/>
      <c r="F66" s="47"/>
      <c r="G66" s="47"/>
      <c r="H66" s="47"/>
      <c r="I66" s="47"/>
      <c r="J66" s="47"/>
    </row>
    <row r="67" spans="2:10" x14ac:dyDescent="0.25">
      <c r="B67" s="47"/>
      <c r="C67" s="47"/>
      <c r="D67" s="47"/>
      <c r="E67" s="47"/>
      <c r="F67" s="47"/>
      <c r="G67" s="47"/>
      <c r="H67" s="47"/>
      <c r="I67" s="47"/>
      <c r="J67" s="47"/>
    </row>
    <row r="68" spans="2:10" x14ac:dyDescent="0.25">
      <c r="B68" s="47"/>
      <c r="C68" s="47"/>
      <c r="D68" s="47"/>
      <c r="E68" s="47"/>
      <c r="F68" s="47"/>
      <c r="G68" s="47"/>
      <c r="H68" s="47"/>
      <c r="I68" s="47"/>
      <c r="J68" s="47"/>
    </row>
    <row r="69" spans="2:10" x14ac:dyDescent="0.25">
      <c r="B69" s="47"/>
      <c r="C69" s="47"/>
      <c r="D69" s="47"/>
      <c r="E69" s="47"/>
      <c r="F69" s="47"/>
      <c r="G69" s="47"/>
      <c r="H69" s="47"/>
      <c r="I69" s="47"/>
      <c r="J69" s="47"/>
    </row>
    <row r="70" spans="2:10" x14ac:dyDescent="0.25">
      <c r="B70" s="47"/>
      <c r="C70" s="47"/>
      <c r="D70" s="47"/>
      <c r="E70" s="47"/>
      <c r="F70" s="47"/>
      <c r="G70" s="47"/>
      <c r="H70" s="47"/>
      <c r="I70" s="47"/>
      <c r="J70" s="47"/>
    </row>
    <row r="71" spans="2:10" x14ac:dyDescent="0.25">
      <c r="B71" s="47"/>
      <c r="C71" s="47"/>
      <c r="D71" s="47"/>
      <c r="E71" s="47"/>
      <c r="F71" s="47"/>
      <c r="G71" s="47"/>
      <c r="H71" s="47"/>
      <c r="I71" s="47"/>
      <c r="J71" s="47"/>
    </row>
    <row r="72" spans="2:10" x14ac:dyDescent="0.25">
      <c r="B72" s="47"/>
      <c r="C72" s="47"/>
      <c r="D72" s="47"/>
      <c r="E72" s="47"/>
      <c r="F72" s="47"/>
      <c r="G72" s="47"/>
      <c r="H72" s="47"/>
      <c r="I72" s="47"/>
      <c r="J72" s="47"/>
    </row>
  </sheetData>
  <mergeCells count="1">
    <mergeCell ref="A1:K1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67"/>
  <sheetViews>
    <sheetView showGridLines="0" topLeftCell="A13" zoomScale="110" zoomScaleNormal="110" workbookViewId="0">
      <selection sqref="A1:K1"/>
    </sheetView>
  </sheetViews>
  <sheetFormatPr baseColWidth="10" defaultRowHeight="15" x14ac:dyDescent="0.25"/>
  <cols>
    <col min="1" max="1" width="25.42578125" style="2" customWidth="1"/>
    <col min="2" max="2" width="12.28515625" style="2" customWidth="1"/>
    <col min="3" max="3" width="16" style="2" customWidth="1"/>
    <col min="4" max="11" width="12.28515625" style="2" customWidth="1"/>
    <col min="12" max="16384" width="11.42578125" style="2"/>
  </cols>
  <sheetData>
    <row r="1" spans="1:12" ht="19.5" customHeight="1" x14ac:dyDescent="0.25">
      <c r="A1" s="102" t="s">
        <v>218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8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s="7" customFormat="1" ht="22.5" x14ac:dyDescent="0.25">
      <c r="A3" s="27"/>
      <c r="B3" s="5" t="s">
        <v>103</v>
      </c>
      <c r="C3" s="6" t="s">
        <v>179</v>
      </c>
      <c r="D3" s="6" t="s">
        <v>140</v>
      </c>
      <c r="E3" s="6" t="s">
        <v>141</v>
      </c>
      <c r="F3" s="6" t="s">
        <v>142</v>
      </c>
      <c r="G3" s="6" t="s">
        <v>143</v>
      </c>
      <c r="H3" s="6" t="s">
        <v>144</v>
      </c>
      <c r="I3" s="6" t="s">
        <v>145</v>
      </c>
      <c r="J3" s="37" t="s">
        <v>146</v>
      </c>
      <c r="K3" s="5" t="s">
        <v>95</v>
      </c>
    </row>
    <row r="4" spans="1:12" s="7" customFormat="1" ht="15" customHeight="1" x14ac:dyDescent="0.25">
      <c r="A4" s="28" t="s">
        <v>105</v>
      </c>
      <c r="B4" s="8">
        <v>1530</v>
      </c>
      <c r="C4" s="9">
        <v>358</v>
      </c>
      <c r="D4" s="9">
        <v>543</v>
      </c>
      <c r="E4" s="9">
        <v>252</v>
      </c>
      <c r="F4" s="9">
        <v>372</v>
      </c>
      <c r="G4" s="9">
        <v>274</v>
      </c>
      <c r="H4" s="9">
        <v>364</v>
      </c>
      <c r="I4" s="9">
        <v>144</v>
      </c>
      <c r="J4" s="38">
        <v>321</v>
      </c>
      <c r="K4" s="8">
        <v>4158</v>
      </c>
      <c r="L4" s="17"/>
    </row>
    <row r="5" spans="1:12" s="7" customFormat="1" ht="15" customHeight="1" x14ac:dyDescent="0.25">
      <c r="A5" s="29" t="s">
        <v>106</v>
      </c>
      <c r="B5" s="10">
        <v>1462</v>
      </c>
      <c r="C5" s="11">
        <v>323</v>
      </c>
      <c r="D5" s="11">
        <v>503</v>
      </c>
      <c r="E5" s="11">
        <v>268</v>
      </c>
      <c r="F5" s="11">
        <v>369</v>
      </c>
      <c r="G5" s="11">
        <v>274</v>
      </c>
      <c r="H5" s="11">
        <v>364</v>
      </c>
      <c r="I5" s="11">
        <v>120</v>
      </c>
      <c r="J5" s="39">
        <v>323</v>
      </c>
      <c r="K5" s="10">
        <v>4006</v>
      </c>
      <c r="L5" s="17"/>
    </row>
    <row r="6" spans="1:12" s="7" customFormat="1" ht="15" customHeight="1" x14ac:dyDescent="0.25">
      <c r="A6" s="30" t="s">
        <v>185</v>
      </c>
      <c r="B6" s="10">
        <v>74536</v>
      </c>
      <c r="C6" s="11">
        <v>9096</v>
      </c>
      <c r="D6" s="11">
        <v>20648</v>
      </c>
      <c r="E6" s="11">
        <v>16455</v>
      </c>
      <c r="F6" s="11">
        <v>27477</v>
      </c>
      <c r="G6" s="11">
        <v>15980</v>
      </c>
      <c r="H6" s="11">
        <v>16789</v>
      </c>
      <c r="I6" s="11">
        <v>8593</v>
      </c>
      <c r="J6" s="39">
        <v>21984</v>
      </c>
      <c r="K6" s="10">
        <v>211558</v>
      </c>
      <c r="L6" s="17"/>
    </row>
    <row r="7" spans="1:12" s="14" customFormat="1" ht="15" customHeight="1" x14ac:dyDescent="0.25">
      <c r="A7" s="30" t="s">
        <v>186</v>
      </c>
      <c r="B7" s="12">
        <v>367306</v>
      </c>
      <c r="C7" s="13">
        <v>102970</v>
      </c>
      <c r="D7" s="13">
        <v>145762</v>
      </c>
      <c r="E7" s="13">
        <v>76207</v>
      </c>
      <c r="F7" s="13">
        <v>110245</v>
      </c>
      <c r="G7" s="13">
        <v>69801</v>
      </c>
      <c r="H7" s="13">
        <v>84193</v>
      </c>
      <c r="I7" s="13">
        <v>31436</v>
      </c>
      <c r="J7" s="40">
        <v>81865</v>
      </c>
      <c r="K7" s="12">
        <v>1069785</v>
      </c>
      <c r="L7" s="17"/>
    </row>
    <row r="8" spans="1:12" s="7" customFormat="1" ht="15" customHeight="1" x14ac:dyDescent="0.25">
      <c r="A8" s="30" t="s">
        <v>187</v>
      </c>
      <c r="B8" s="10">
        <v>441842</v>
      </c>
      <c r="C8" s="11">
        <v>112066</v>
      </c>
      <c r="D8" s="11">
        <v>166410</v>
      </c>
      <c r="E8" s="11">
        <v>92662</v>
      </c>
      <c r="F8" s="11">
        <v>137722</v>
      </c>
      <c r="G8" s="11">
        <v>85781</v>
      </c>
      <c r="H8" s="11">
        <v>100982</v>
      </c>
      <c r="I8" s="11">
        <v>40029</v>
      </c>
      <c r="J8" s="39">
        <v>103849</v>
      </c>
      <c r="K8" s="10">
        <v>1281343</v>
      </c>
      <c r="L8" s="17"/>
    </row>
    <row r="9" spans="1:12" s="7" customFormat="1" ht="15" customHeight="1" x14ac:dyDescent="0.25">
      <c r="A9" s="30" t="s">
        <v>156</v>
      </c>
      <c r="B9" s="10">
        <v>57392</v>
      </c>
      <c r="C9" s="11">
        <v>13842</v>
      </c>
      <c r="D9" s="11">
        <v>15207</v>
      </c>
      <c r="E9" s="11">
        <v>14936</v>
      </c>
      <c r="F9" s="11">
        <v>18203</v>
      </c>
      <c r="G9" s="11">
        <v>13545</v>
      </c>
      <c r="H9" s="11">
        <v>11023</v>
      </c>
      <c r="I9" s="11">
        <v>5657</v>
      </c>
      <c r="J9" s="39">
        <v>13525</v>
      </c>
      <c r="K9" s="10">
        <v>163330</v>
      </c>
      <c r="L9" s="17"/>
    </row>
    <row r="10" spans="1:12" s="7" customFormat="1" ht="15" customHeight="1" x14ac:dyDescent="0.25">
      <c r="A10" s="30" t="s">
        <v>6</v>
      </c>
      <c r="B10" s="15">
        <v>0.12989258603754283</v>
      </c>
      <c r="C10" s="16">
        <v>0.12351649920582514</v>
      </c>
      <c r="D10" s="16">
        <v>9.1382729403281057E-2</v>
      </c>
      <c r="E10" s="16">
        <v>0.16118797349506811</v>
      </c>
      <c r="F10" s="16">
        <v>0.13217205675200766</v>
      </c>
      <c r="G10" s="16">
        <v>0.15790209953253051</v>
      </c>
      <c r="H10" s="16">
        <v>0.10915806777445486</v>
      </c>
      <c r="I10" s="16">
        <v>0.14132254115766069</v>
      </c>
      <c r="J10" s="41">
        <v>0.13023717127752796</v>
      </c>
      <c r="K10" s="15">
        <v>0.12746782087231912</v>
      </c>
      <c r="L10" s="17"/>
    </row>
    <row r="11" spans="1:12" s="7" customFormat="1" ht="15" customHeight="1" x14ac:dyDescent="0.25">
      <c r="A11" s="30" t="s">
        <v>188</v>
      </c>
      <c r="B11" s="10">
        <v>50443</v>
      </c>
      <c r="C11" s="11">
        <v>5711</v>
      </c>
      <c r="D11" s="11">
        <v>14482</v>
      </c>
      <c r="E11" s="11">
        <v>12382</v>
      </c>
      <c r="F11" s="11">
        <v>19325</v>
      </c>
      <c r="G11" s="11">
        <v>12129</v>
      </c>
      <c r="H11" s="11">
        <v>11451</v>
      </c>
      <c r="I11" s="11">
        <v>6022</v>
      </c>
      <c r="J11" s="39">
        <v>15947</v>
      </c>
      <c r="K11" s="10">
        <v>147892</v>
      </c>
      <c r="L11" s="17"/>
    </row>
    <row r="12" spans="1:12" s="7" customFormat="1" ht="15" customHeight="1" x14ac:dyDescent="0.25">
      <c r="A12" s="30" t="s">
        <v>158</v>
      </c>
      <c r="B12" s="10">
        <v>14746</v>
      </c>
      <c r="C12" s="11">
        <v>27</v>
      </c>
      <c r="D12" s="11">
        <v>1704</v>
      </c>
      <c r="E12" s="11">
        <v>2220</v>
      </c>
      <c r="F12" s="11">
        <v>5134</v>
      </c>
      <c r="G12" s="11">
        <v>1953</v>
      </c>
      <c r="H12" s="11">
        <v>1419</v>
      </c>
      <c r="I12" s="11">
        <v>1156</v>
      </c>
      <c r="J12" s="39">
        <v>3172</v>
      </c>
      <c r="K12" s="10">
        <v>31531</v>
      </c>
      <c r="L12" s="17"/>
    </row>
    <row r="13" spans="1:12" s="7" customFormat="1" ht="15" customHeight="1" x14ac:dyDescent="0.25">
      <c r="A13" s="30" t="s">
        <v>159</v>
      </c>
      <c r="B13" s="18">
        <v>19.783728668026189</v>
      </c>
      <c r="C13" s="19">
        <v>0.29683377308707126</v>
      </c>
      <c r="D13" s="19">
        <v>8.2526152654010065</v>
      </c>
      <c r="E13" s="19">
        <v>13.49134001823154</v>
      </c>
      <c r="F13" s="19">
        <v>18.684718127888779</v>
      </c>
      <c r="G13" s="19">
        <v>12.221526908635795</v>
      </c>
      <c r="H13" s="19">
        <v>8.45196259455596</v>
      </c>
      <c r="I13" s="19">
        <v>13.452810427091819</v>
      </c>
      <c r="J13" s="42">
        <v>14.428675400291121</v>
      </c>
      <c r="K13" s="18">
        <v>14.904187031452368</v>
      </c>
      <c r="L13" s="17"/>
    </row>
    <row r="14" spans="1:12" s="7" customFormat="1" ht="15" customHeight="1" x14ac:dyDescent="0.25">
      <c r="A14" s="32" t="s">
        <v>160</v>
      </c>
      <c r="B14" s="22">
        <v>1006.3178082191781</v>
      </c>
      <c r="C14" s="23">
        <v>282.10958904109589</v>
      </c>
      <c r="D14" s="23">
        <v>399.34794520547945</v>
      </c>
      <c r="E14" s="23">
        <v>208.78630136986303</v>
      </c>
      <c r="F14" s="23">
        <v>302.04109589041099</v>
      </c>
      <c r="G14" s="23">
        <v>191.23561643835617</v>
      </c>
      <c r="H14" s="23">
        <v>230.66575342465754</v>
      </c>
      <c r="I14" s="23">
        <v>86.126027397260273</v>
      </c>
      <c r="J14" s="44">
        <v>224.2876712328767</v>
      </c>
      <c r="K14" s="22">
        <v>2930.9178082191779</v>
      </c>
      <c r="L14" s="17"/>
    </row>
    <row r="15" spans="1:12" s="7" customFormat="1" ht="15" customHeight="1" x14ac:dyDescent="0.25">
      <c r="A15" s="32" t="s">
        <v>189</v>
      </c>
      <c r="B15" s="18">
        <v>68.831587429492345</v>
      </c>
      <c r="C15" s="19">
        <v>87.340430043682943</v>
      </c>
      <c r="D15" s="19">
        <v>79.393229663117182</v>
      </c>
      <c r="E15" s="19">
        <v>77.905336332038445</v>
      </c>
      <c r="F15" s="19">
        <v>81.853955525856634</v>
      </c>
      <c r="G15" s="19">
        <v>69.794020597940204</v>
      </c>
      <c r="H15" s="19">
        <v>63.369712479301519</v>
      </c>
      <c r="I15" s="19">
        <v>71.771689497716892</v>
      </c>
      <c r="J15" s="42">
        <v>69.43890750243861</v>
      </c>
      <c r="K15" s="18">
        <v>73.163200404872143</v>
      </c>
      <c r="L15" s="17"/>
    </row>
    <row r="16" spans="1:12" s="7" customFormat="1" ht="15" customHeight="1" x14ac:dyDescent="0.25">
      <c r="A16" s="32" t="s">
        <v>190</v>
      </c>
      <c r="B16" s="18">
        <v>71.594925322789194</v>
      </c>
      <c r="C16" s="19">
        <v>87.363331778277285</v>
      </c>
      <c r="D16" s="19">
        <v>80.321359514147986</v>
      </c>
      <c r="E16" s="19">
        <v>80.174810877121246</v>
      </c>
      <c r="F16" s="19">
        <v>85.665812822511782</v>
      </c>
      <c r="G16" s="19">
        <v>71.74682531746825</v>
      </c>
      <c r="H16" s="19">
        <v>64.437754026795119</v>
      </c>
      <c r="I16" s="19">
        <v>74.410958904109592</v>
      </c>
      <c r="J16" s="42">
        <v>72.129437211077658</v>
      </c>
      <c r="K16" s="18">
        <v>75.319623304768868</v>
      </c>
      <c r="L16" s="17"/>
    </row>
    <row r="17" spans="1:12" s="7" customFormat="1" ht="15" customHeight="1" x14ac:dyDescent="0.25">
      <c r="A17" s="32" t="s">
        <v>109</v>
      </c>
      <c r="B17" s="22">
        <v>4.92790061178491</v>
      </c>
      <c r="C17" s="23">
        <v>11.320360598065083</v>
      </c>
      <c r="D17" s="23">
        <v>7.0593762107710187</v>
      </c>
      <c r="E17" s="23">
        <v>4.6312367061683375</v>
      </c>
      <c r="F17" s="23">
        <v>4.0122648032900248</v>
      </c>
      <c r="G17" s="23">
        <v>4.3680225281601999</v>
      </c>
      <c r="H17" s="23">
        <v>5.0147715766275534</v>
      </c>
      <c r="I17" s="23">
        <v>3.658326544862097</v>
      </c>
      <c r="J17" s="44">
        <v>3.72384461426492</v>
      </c>
      <c r="K17" s="22">
        <v>5.0566983994932828</v>
      </c>
      <c r="L17" s="17"/>
    </row>
    <row r="18" spans="1:12" s="7" customFormat="1" ht="15" customHeight="1" x14ac:dyDescent="0.25">
      <c r="A18" s="30" t="s">
        <v>110</v>
      </c>
      <c r="B18" s="20">
        <v>950079</v>
      </c>
      <c r="C18" s="21">
        <v>11498</v>
      </c>
      <c r="D18" s="21">
        <v>179109</v>
      </c>
      <c r="E18" s="21">
        <v>160367</v>
      </c>
      <c r="F18" s="21">
        <v>218326</v>
      </c>
      <c r="G18" s="21">
        <v>144541</v>
      </c>
      <c r="H18" s="21">
        <v>147753</v>
      </c>
      <c r="I18" s="21">
        <v>91391</v>
      </c>
      <c r="J18" s="43">
        <v>197244</v>
      </c>
      <c r="K18" s="20">
        <v>2100308</v>
      </c>
      <c r="L18" s="17"/>
    </row>
    <row r="19" spans="1:12" s="7" customFormat="1" ht="15" customHeight="1" x14ac:dyDescent="0.25">
      <c r="A19" s="32" t="s">
        <v>111</v>
      </c>
      <c r="B19" s="10">
        <v>476711</v>
      </c>
      <c r="C19" s="11">
        <v>109311</v>
      </c>
      <c r="D19" s="11">
        <v>96378</v>
      </c>
      <c r="E19" s="11">
        <v>91272</v>
      </c>
      <c r="F19" s="11">
        <v>125429</v>
      </c>
      <c r="G19" s="11">
        <v>71925</v>
      </c>
      <c r="H19" s="11">
        <v>62966</v>
      </c>
      <c r="I19" s="11">
        <v>31665</v>
      </c>
      <c r="J19" s="39">
        <v>144129</v>
      </c>
      <c r="K19" s="10">
        <v>1209786</v>
      </c>
      <c r="L19" s="17"/>
    </row>
    <row r="20" spans="1:12" s="7" customFormat="1" ht="15" customHeight="1" x14ac:dyDescent="0.25">
      <c r="A20" s="32" t="s">
        <v>191</v>
      </c>
      <c r="B20" s="10">
        <v>503911</v>
      </c>
      <c r="C20" s="11">
        <v>5663</v>
      </c>
      <c r="D20" s="11">
        <v>90652</v>
      </c>
      <c r="E20" s="11">
        <v>80975</v>
      </c>
      <c r="F20" s="11">
        <v>109403</v>
      </c>
      <c r="G20" s="11">
        <v>70505</v>
      </c>
      <c r="H20" s="11">
        <v>45585</v>
      </c>
      <c r="I20" s="11">
        <v>42238</v>
      </c>
      <c r="J20" s="39">
        <v>94936</v>
      </c>
      <c r="K20" s="10">
        <v>1043868</v>
      </c>
      <c r="L20" s="17"/>
    </row>
    <row r="21" spans="1:12" s="7" customFormat="1" ht="15" customHeight="1" x14ac:dyDescent="0.25">
      <c r="A21" s="32" t="s">
        <v>112</v>
      </c>
      <c r="B21" s="79">
        <v>5804.9600000000028</v>
      </c>
      <c r="C21" s="80">
        <v>566.05999999999995</v>
      </c>
      <c r="D21" s="80">
        <v>1118.5900000000004</v>
      </c>
      <c r="E21" s="80">
        <v>535.92999999999984</v>
      </c>
      <c r="F21" s="80">
        <v>979.1700000000003</v>
      </c>
      <c r="G21" s="80">
        <v>558.7299999999999</v>
      </c>
      <c r="H21" s="80">
        <v>663.5999999999998</v>
      </c>
      <c r="I21" s="80">
        <v>342.67999999999989</v>
      </c>
      <c r="J21" s="81">
        <v>692.21000000000026</v>
      </c>
      <c r="K21" s="79">
        <v>11261.930000000002</v>
      </c>
      <c r="L21" s="17"/>
    </row>
    <row r="22" spans="1:12" s="7" customFormat="1" ht="15" customHeight="1" x14ac:dyDescent="0.25">
      <c r="A22" s="32" t="s">
        <v>20</v>
      </c>
      <c r="B22" s="10">
        <v>634665777</v>
      </c>
      <c r="C22" s="11">
        <v>59301712</v>
      </c>
      <c r="D22" s="11">
        <v>117455601</v>
      </c>
      <c r="E22" s="11">
        <v>60225670</v>
      </c>
      <c r="F22" s="11">
        <v>103866619</v>
      </c>
      <c r="G22" s="11">
        <v>62551965</v>
      </c>
      <c r="H22" s="11">
        <v>71824126</v>
      </c>
      <c r="I22" s="11">
        <v>39554549</v>
      </c>
      <c r="J22" s="39">
        <v>81757183</v>
      </c>
      <c r="K22" s="10">
        <v>1231203202</v>
      </c>
      <c r="L22" s="17"/>
    </row>
    <row r="23" spans="1:12" s="7" customFormat="1" ht="15" customHeight="1" x14ac:dyDescent="0.25">
      <c r="A23" s="32" t="s">
        <v>174</v>
      </c>
      <c r="B23" s="22">
        <v>414814.23333333334</v>
      </c>
      <c r="C23" s="23">
        <v>165647.24022346368</v>
      </c>
      <c r="D23" s="23">
        <v>216308.65745856354</v>
      </c>
      <c r="E23" s="23">
        <v>238990.75396825396</v>
      </c>
      <c r="F23" s="23">
        <v>279211.34139784944</v>
      </c>
      <c r="G23" s="23">
        <v>228291.84306569342</v>
      </c>
      <c r="H23" s="23">
        <v>197319.02747252746</v>
      </c>
      <c r="I23" s="23">
        <v>274684.36805555556</v>
      </c>
      <c r="J23" s="44">
        <v>254695.27414330217</v>
      </c>
      <c r="K23" s="22">
        <v>296104.66618566617</v>
      </c>
      <c r="L23" s="17"/>
    </row>
    <row r="24" spans="1:12" s="7" customFormat="1" ht="15" customHeight="1" x14ac:dyDescent="0.25">
      <c r="A24" s="32" t="s">
        <v>175</v>
      </c>
      <c r="B24" s="22">
        <v>434107.91860465117</v>
      </c>
      <c r="C24" s="23">
        <v>183596.63157894736</v>
      </c>
      <c r="D24" s="23">
        <v>233510.14115308152</v>
      </c>
      <c r="E24" s="23">
        <v>224722.64925373133</v>
      </c>
      <c r="F24" s="23">
        <v>281481.35230352305</v>
      </c>
      <c r="G24" s="23">
        <v>228291.84306569342</v>
      </c>
      <c r="H24" s="23">
        <v>197319.02747252746</v>
      </c>
      <c r="I24" s="23">
        <v>329621.24166666664</v>
      </c>
      <c r="J24" s="44">
        <v>253118.21362229102</v>
      </c>
      <c r="K24" s="22">
        <v>307339.79081377934</v>
      </c>
      <c r="L24" s="17"/>
    </row>
    <row r="25" spans="1:12" s="7" customFormat="1" ht="15" customHeight="1" x14ac:dyDescent="0.25">
      <c r="A25" s="32" t="s">
        <v>115</v>
      </c>
      <c r="B25" s="22">
        <v>1436.4088905083718</v>
      </c>
      <c r="C25" s="23">
        <v>529.16774043867008</v>
      </c>
      <c r="D25" s="23">
        <v>705.82056967730307</v>
      </c>
      <c r="E25" s="23">
        <v>649.95003345492216</v>
      </c>
      <c r="F25" s="23">
        <v>754.17594138917525</v>
      </c>
      <c r="G25" s="23">
        <v>729.2053601613411</v>
      </c>
      <c r="H25" s="23">
        <v>711.25671901923113</v>
      </c>
      <c r="I25" s="23">
        <v>988.14731819430915</v>
      </c>
      <c r="J25" s="44">
        <v>787.2698148272973</v>
      </c>
      <c r="K25" s="22">
        <v>960.86933943526435</v>
      </c>
      <c r="L25" s="17"/>
    </row>
    <row r="26" spans="1:12" s="7" customFormat="1" ht="15" customHeight="1" x14ac:dyDescent="0.25">
      <c r="A26" s="32" t="s">
        <v>116</v>
      </c>
      <c r="B26" s="22">
        <v>1727.8938460030602</v>
      </c>
      <c r="C26" s="23">
        <v>575.91251820918717</v>
      </c>
      <c r="D26" s="23">
        <v>805.8039886938983</v>
      </c>
      <c r="E26" s="23">
        <v>790.29052449250071</v>
      </c>
      <c r="F26" s="23">
        <v>942.1435802077192</v>
      </c>
      <c r="G26" s="23">
        <v>896.14711823612845</v>
      </c>
      <c r="H26" s="23">
        <v>853.08904540757544</v>
      </c>
      <c r="I26" s="23">
        <v>1258.2564257539127</v>
      </c>
      <c r="J26" s="44">
        <v>998.68299028889021</v>
      </c>
      <c r="K26" s="22">
        <v>1150.8884514178083</v>
      </c>
      <c r="L26" s="17"/>
    </row>
    <row r="27" spans="1:12" s="7" customFormat="1" ht="15" customHeight="1" x14ac:dyDescent="0.25">
      <c r="A27" s="32" t="s">
        <v>76</v>
      </c>
      <c r="B27" s="20">
        <v>386818187</v>
      </c>
      <c r="C27" s="21">
        <v>37870679</v>
      </c>
      <c r="D27" s="21">
        <v>78463914</v>
      </c>
      <c r="E27" s="21">
        <v>36829372</v>
      </c>
      <c r="F27" s="21">
        <v>71910131</v>
      </c>
      <c r="G27" s="21">
        <v>40051414</v>
      </c>
      <c r="H27" s="21">
        <v>48128714</v>
      </c>
      <c r="I27" s="21">
        <v>25026831</v>
      </c>
      <c r="J27" s="43">
        <v>47150209</v>
      </c>
      <c r="K27" s="20">
        <v>772249451</v>
      </c>
      <c r="L27" s="17"/>
    </row>
    <row r="28" spans="1:12" s="7" customFormat="1" ht="15" customHeight="1" x14ac:dyDescent="0.25">
      <c r="A28" s="32" t="s">
        <v>77</v>
      </c>
      <c r="B28" s="22">
        <v>66635.805759212773</v>
      </c>
      <c r="C28" s="23">
        <v>66902.23474543335</v>
      </c>
      <c r="D28" s="23">
        <v>70145.374087020245</v>
      </c>
      <c r="E28" s="23">
        <v>68720.489616181236</v>
      </c>
      <c r="F28" s="23">
        <v>73439.883779119031</v>
      </c>
      <c r="G28" s="23">
        <v>71682.948830383204</v>
      </c>
      <c r="H28" s="23">
        <v>72526.693791440644</v>
      </c>
      <c r="I28" s="23">
        <v>73032.657289599651</v>
      </c>
      <c r="J28" s="44">
        <v>68115.469294000344</v>
      </c>
      <c r="K28" s="22">
        <v>68571.679188203081</v>
      </c>
      <c r="L28" s="17"/>
    </row>
    <row r="29" spans="1:12" s="7" customFormat="1" ht="15" customHeight="1" x14ac:dyDescent="0.25">
      <c r="A29" s="32" t="s">
        <v>164</v>
      </c>
      <c r="B29" s="20">
        <v>377887412</v>
      </c>
      <c r="C29" s="21">
        <v>47255882</v>
      </c>
      <c r="D29" s="21">
        <v>79830017</v>
      </c>
      <c r="E29" s="21">
        <v>57004987</v>
      </c>
      <c r="F29" s="21">
        <v>82901311</v>
      </c>
      <c r="G29" s="21">
        <v>52720053</v>
      </c>
      <c r="H29" s="21">
        <v>58982632</v>
      </c>
      <c r="I29" s="21">
        <v>23653107</v>
      </c>
      <c r="J29" s="43">
        <v>67998015</v>
      </c>
      <c r="K29" s="20">
        <v>848233416</v>
      </c>
      <c r="L29" s="17"/>
    </row>
    <row r="30" spans="1:12" s="7" customFormat="1" ht="15" customHeight="1" x14ac:dyDescent="0.25">
      <c r="A30" s="32" t="s">
        <v>118</v>
      </c>
      <c r="B30" s="22">
        <v>1028.8081653988772</v>
      </c>
      <c r="C30" s="23">
        <v>458.92863940953674</v>
      </c>
      <c r="D30" s="23">
        <v>547.67372154608199</v>
      </c>
      <c r="E30" s="23">
        <v>748.02822575353969</v>
      </c>
      <c r="F30" s="23">
        <v>751.97343190167351</v>
      </c>
      <c r="G30" s="23">
        <v>755.29079812610132</v>
      </c>
      <c r="H30" s="23">
        <v>700.56455999904983</v>
      </c>
      <c r="I30" s="23">
        <v>752.42101412393436</v>
      </c>
      <c r="J30" s="44">
        <v>830.61155560984548</v>
      </c>
      <c r="K30" s="22">
        <v>792.90083147548341</v>
      </c>
      <c r="L30" s="17"/>
    </row>
    <row r="31" spans="1:12" s="7" customFormat="1" ht="15" customHeight="1" x14ac:dyDescent="0.25">
      <c r="A31" s="33" t="s">
        <v>119</v>
      </c>
      <c r="B31" s="82">
        <v>5069.8643876784372</v>
      </c>
      <c r="C31" s="83">
        <v>5195.2376868953388</v>
      </c>
      <c r="D31" s="83">
        <v>3866.2348411468424</v>
      </c>
      <c r="E31" s="83">
        <v>3464.2957763597692</v>
      </c>
      <c r="F31" s="83">
        <v>3017.1165338282926</v>
      </c>
      <c r="G31" s="83">
        <v>3299.1272215269087</v>
      </c>
      <c r="H31" s="83">
        <v>3513.1712430758234</v>
      </c>
      <c r="I31" s="83">
        <v>2752.6017688816478</v>
      </c>
      <c r="J31" s="84">
        <v>3093.0683679039303</v>
      </c>
      <c r="K31" s="82">
        <v>4009.4603654789703</v>
      </c>
      <c r="L31" s="17"/>
    </row>
    <row r="32" spans="1:12" s="7" customFormat="1" ht="8.2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s="7" customFormat="1" ht="12.75" customHeight="1" x14ac:dyDescent="0.25">
      <c r="A33" s="25" t="s">
        <v>147</v>
      </c>
      <c r="B33" s="24"/>
      <c r="C33" s="24"/>
      <c r="D33" s="24"/>
      <c r="E33" s="24"/>
      <c r="G33" s="25" t="s">
        <v>165</v>
      </c>
      <c r="H33" s="24"/>
      <c r="I33" s="24"/>
      <c r="J33" s="24"/>
      <c r="K33" s="24"/>
    </row>
    <row r="34" spans="1:11" s="7" customFormat="1" ht="12.75" customHeight="1" x14ac:dyDescent="0.25">
      <c r="A34" s="25" t="s">
        <v>219</v>
      </c>
      <c r="B34" s="24"/>
      <c r="C34" s="24"/>
      <c r="D34" s="24"/>
      <c r="E34" s="24"/>
      <c r="G34" s="25" t="s">
        <v>166</v>
      </c>
      <c r="H34" s="24"/>
      <c r="I34" s="24"/>
      <c r="J34" s="24"/>
      <c r="K34" s="24"/>
    </row>
    <row r="35" spans="1:11" s="7" customFormat="1" ht="12.75" customHeight="1" x14ac:dyDescent="0.25">
      <c r="A35" s="25" t="s">
        <v>169</v>
      </c>
      <c r="B35" s="24"/>
      <c r="C35" s="24"/>
      <c r="D35" s="24"/>
      <c r="E35" s="24"/>
      <c r="G35" s="25" t="s">
        <v>181</v>
      </c>
      <c r="H35" s="24"/>
      <c r="I35" s="24"/>
      <c r="J35" s="24"/>
      <c r="K35" s="24"/>
    </row>
    <row r="36" spans="1:11" s="7" customFormat="1" ht="12.75" customHeight="1" x14ac:dyDescent="0.25">
      <c r="A36" s="25" t="s">
        <v>215</v>
      </c>
      <c r="B36" s="24"/>
      <c r="C36" s="24"/>
      <c r="D36" s="24"/>
      <c r="E36" s="24"/>
      <c r="G36" s="25" t="s">
        <v>182</v>
      </c>
      <c r="H36" s="24"/>
      <c r="I36" s="24"/>
      <c r="J36" s="24"/>
      <c r="K36" s="24"/>
    </row>
    <row r="37" spans="1:11" s="7" customFormat="1" ht="12.75" customHeight="1" x14ac:dyDescent="0.25">
      <c r="A37" s="25" t="s">
        <v>126</v>
      </c>
      <c r="B37" s="24"/>
      <c r="C37" s="24"/>
      <c r="D37" s="24"/>
      <c r="E37" s="24"/>
      <c r="G37" s="25" t="s">
        <v>183</v>
      </c>
      <c r="H37" s="24"/>
      <c r="I37" s="24"/>
      <c r="J37" s="24"/>
      <c r="K37" s="24"/>
    </row>
    <row r="38" spans="1:11" s="7" customFormat="1" ht="12.75" customHeight="1" x14ac:dyDescent="0.25">
      <c r="A38" s="25" t="s">
        <v>128</v>
      </c>
      <c r="B38" s="24"/>
      <c r="C38" s="24"/>
      <c r="D38" s="24"/>
      <c r="E38" s="24"/>
      <c r="G38" s="7" t="s">
        <v>184</v>
      </c>
      <c r="H38" s="24"/>
      <c r="I38" s="24"/>
      <c r="J38" s="24"/>
      <c r="K38" s="24"/>
    </row>
    <row r="39" spans="1:11" s="7" customFormat="1" ht="7.5" customHeight="1" x14ac:dyDescent="0.25">
      <c r="A39" s="25"/>
      <c r="B39" s="24"/>
      <c r="C39" s="24"/>
      <c r="D39" s="24"/>
      <c r="E39" s="24"/>
      <c r="G39" s="25"/>
      <c r="H39" s="24"/>
      <c r="I39" s="24"/>
      <c r="J39" s="24"/>
      <c r="K39" s="24"/>
    </row>
    <row r="40" spans="1:11" s="7" customFormat="1" ht="11.25" x14ac:dyDescent="0.25">
      <c r="A40" s="26" t="s">
        <v>171</v>
      </c>
    </row>
    <row r="42" spans="1:11" x14ac:dyDescent="0.25">
      <c r="B42" s="47"/>
      <c r="C42" s="47"/>
      <c r="D42" s="47"/>
      <c r="E42" s="47"/>
      <c r="F42" s="47"/>
      <c r="G42" s="47"/>
      <c r="H42" s="47"/>
      <c r="I42" s="47"/>
      <c r="J42" s="47"/>
    </row>
    <row r="43" spans="1:11" x14ac:dyDescent="0.25">
      <c r="B43" s="47"/>
      <c r="C43" s="47"/>
      <c r="D43" s="47"/>
      <c r="E43" s="47"/>
      <c r="F43" s="47"/>
      <c r="G43" s="47"/>
      <c r="H43" s="47"/>
      <c r="I43" s="47"/>
      <c r="J43" s="47"/>
    </row>
    <row r="44" spans="1:11" x14ac:dyDescent="0.25">
      <c r="B44" s="47"/>
      <c r="C44" s="47"/>
      <c r="D44" s="47"/>
      <c r="E44" s="47"/>
      <c r="F44" s="47"/>
      <c r="G44" s="47"/>
      <c r="H44" s="47"/>
      <c r="I44" s="47"/>
      <c r="J44" s="47"/>
      <c r="K44" s="47"/>
    </row>
    <row r="45" spans="1:11" x14ac:dyDescent="0.25">
      <c r="B45" s="47"/>
      <c r="C45" s="47"/>
      <c r="D45" s="47"/>
      <c r="E45" s="47"/>
      <c r="F45" s="47"/>
      <c r="G45" s="47"/>
      <c r="H45" s="47"/>
      <c r="I45" s="47"/>
      <c r="J45" s="47"/>
    </row>
    <row r="46" spans="1:11" x14ac:dyDescent="0.25">
      <c r="B46" s="47"/>
      <c r="C46" s="47"/>
      <c r="D46" s="47"/>
      <c r="E46" s="47"/>
      <c r="F46" s="47"/>
      <c r="G46" s="47"/>
      <c r="H46" s="47"/>
      <c r="I46" s="47"/>
      <c r="J46" s="47"/>
    </row>
    <row r="47" spans="1:11" x14ac:dyDescent="0.25">
      <c r="B47" s="47"/>
      <c r="C47" s="47"/>
      <c r="D47" s="47"/>
      <c r="E47" s="47"/>
      <c r="F47" s="47"/>
      <c r="G47" s="47"/>
      <c r="H47" s="47"/>
      <c r="I47" s="47"/>
      <c r="J47" s="47"/>
    </row>
    <row r="48" spans="1:11" x14ac:dyDescent="0.25">
      <c r="B48" s="47"/>
      <c r="C48" s="47"/>
      <c r="D48" s="47"/>
      <c r="E48" s="47"/>
      <c r="F48" s="47"/>
      <c r="G48" s="47"/>
      <c r="H48" s="47"/>
      <c r="I48" s="47"/>
      <c r="J48" s="47"/>
    </row>
    <row r="49" spans="2:10" x14ac:dyDescent="0.25">
      <c r="B49" s="47"/>
      <c r="C49" s="47"/>
      <c r="D49" s="47"/>
      <c r="E49" s="47"/>
      <c r="F49" s="47"/>
      <c r="G49" s="47"/>
      <c r="H49" s="47"/>
      <c r="I49" s="47"/>
      <c r="J49" s="47"/>
    </row>
    <row r="50" spans="2:10" x14ac:dyDescent="0.25">
      <c r="B50" s="47"/>
      <c r="C50" s="47"/>
      <c r="D50" s="47"/>
      <c r="E50" s="47"/>
      <c r="F50" s="47"/>
      <c r="G50" s="47"/>
      <c r="H50" s="47"/>
      <c r="I50" s="47"/>
      <c r="J50" s="47"/>
    </row>
    <row r="51" spans="2:10" x14ac:dyDescent="0.25">
      <c r="B51" s="47"/>
      <c r="C51" s="47"/>
      <c r="D51" s="47"/>
      <c r="E51" s="47"/>
      <c r="F51" s="47"/>
      <c r="G51" s="47"/>
      <c r="H51" s="47"/>
      <c r="I51" s="47"/>
      <c r="J51" s="47"/>
    </row>
    <row r="52" spans="2:10" x14ac:dyDescent="0.25">
      <c r="B52" s="47"/>
      <c r="C52" s="47"/>
      <c r="D52" s="47"/>
      <c r="E52" s="47"/>
      <c r="F52" s="47"/>
      <c r="G52" s="47"/>
      <c r="H52" s="47"/>
      <c r="I52" s="47"/>
      <c r="J52" s="47"/>
    </row>
    <row r="53" spans="2:10" x14ac:dyDescent="0.25">
      <c r="B53" s="47"/>
      <c r="C53" s="47"/>
      <c r="D53" s="47"/>
      <c r="E53" s="47"/>
      <c r="F53" s="47"/>
      <c r="G53" s="47"/>
      <c r="H53" s="47"/>
      <c r="I53" s="47"/>
      <c r="J53" s="47"/>
    </row>
    <row r="54" spans="2:10" x14ac:dyDescent="0.25">
      <c r="B54" s="47"/>
      <c r="C54" s="47"/>
      <c r="D54" s="47"/>
      <c r="E54" s="47"/>
      <c r="F54" s="47"/>
      <c r="G54" s="47"/>
      <c r="H54" s="47"/>
      <c r="I54" s="47"/>
      <c r="J54" s="47"/>
    </row>
    <row r="55" spans="2:10" x14ac:dyDescent="0.25">
      <c r="B55" s="47"/>
      <c r="C55" s="47"/>
      <c r="D55" s="47"/>
      <c r="E55" s="47"/>
      <c r="F55" s="47"/>
      <c r="G55" s="47"/>
      <c r="H55" s="47"/>
      <c r="I55" s="47"/>
      <c r="J55" s="47"/>
    </row>
    <row r="56" spans="2:10" x14ac:dyDescent="0.25">
      <c r="B56" s="47"/>
      <c r="C56" s="47"/>
      <c r="D56" s="47"/>
      <c r="E56" s="47"/>
      <c r="F56" s="47"/>
      <c r="G56" s="47"/>
      <c r="H56" s="47"/>
      <c r="I56" s="47"/>
      <c r="J56" s="47"/>
    </row>
    <row r="57" spans="2:10" x14ac:dyDescent="0.25">
      <c r="B57" s="47"/>
      <c r="C57" s="47"/>
      <c r="D57" s="47"/>
      <c r="E57" s="47"/>
      <c r="F57" s="47"/>
      <c r="G57" s="47"/>
      <c r="H57" s="47"/>
      <c r="I57" s="47"/>
      <c r="J57" s="47"/>
    </row>
    <row r="58" spans="2:10" x14ac:dyDescent="0.25">
      <c r="B58" s="47"/>
      <c r="C58" s="47"/>
      <c r="D58" s="47"/>
      <c r="E58" s="47"/>
      <c r="F58" s="47"/>
      <c r="G58" s="47"/>
      <c r="H58" s="47"/>
      <c r="I58" s="47"/>
      <c r="J58" s="47"/>
    </row>
    <row r="59" spans="2:10" x14ac:dyDescent="0.25">
      <c r="B59" s="47"/>
      <c r="C59" s="47"/>
      <c r="D59" s="47"/>
      <c r="E59" s="47"/>
      <c r="F59" s="47"/>
      <c r="G59" s="47"/>
      <c r="H59" s="47"/>
      <c r="I59" s="47"/>
      <c r="J59" s="47"/>
    </row>
    <row r="60" spans="2:10" x14ac:dyDescent="0.25">
      <c r="B60" s="47"/>
      <c r="C60" s="47"/>
      <c r="D60" s="47"/>
      <c r="E60" s="47"/>
      <c r="F60" s="47"/>
      <c r="G60" s="47"/>
      <c r="H60" s="47"/>
      <c r="I60" s="47"/>
      <c r="J60" s="47"/>
    </row>
    <row r="61" spans="2:10" x14ac:dyDescent="0.25">
      <c r="B61" s="47"/>
      <c r="C61" s="47"/>
      <c r="D61" s="47"/>
      <c r="E61" s="47"/>
      <c r="F61" s="47"/>
      <c r="G61" s="47"/>
      <c r="H61" s="47"/>
      <c r="I61" s="47"/>
      <c r="J61" s="47"/>
    </row>
    <row r="62" spans="2:10" x14ac:dyDescent="0.25">
      <c r="B62" s="47"/>
      <c r="C62" s="47"/>
      <c r="D62" s="47"/>
      <c r="E62" s="47"/>
      <c r="F62" s="47"/>
      <c r="G62" s="47"/>
      <c r="H62" s="47"/>
      <c r="I62" s="47"/>
      <c r="J62" s="47"/>
    </row>
    <row r="63" spans="2:10" x14ac:dyDescent="0.25">
      <c r="B63" s="47"/>
      <c r="C63" s="47"/>
      <c r="D63" s="47"/>
      <c r="E63" s="47"/>
      <c r="F63" s="47"/>
      <c r="G63" s="47"/>
      <c r="H63" s="47"/>
      <c r="I63" s="47"/>
      <c r="J63" s="47"/>
    </row>
    <row r="64" spans="2:10" x14ac:dyDescent="0.25">
      <c r="B64" s="47"/>
      <c r="C64" s="47"/>
      <c r="D64" s="47"/>
      <c r="E64" s="47"/>
      <c r="F64" s="47"/>
      <c r="G64" s="47"/>
      <c r="H64" s="47"/>
      <c r="I64" s="47"/>
      <c r="J64" s="47"/>
    </row>
    <row r="65" spans="2:10" x14ac:dyDescent="0.25">
      <c r="B65" s="47"/>
      <c r="C65" s="47"/>
      <c r="D65" s="47"/>
      <c r="E65" s="47"/>
      <c r="F65" s="47"/>
      <c r="G65" s="47"/>
      <c r="H65" s="47"/>
      <c r="I65" s="47"/>
      <c r="J65" s="47"/>
    </row>
    <row r="66" spans="2:10" x14ac:dyDescent="0.25">
      <c r="B66" s="47"/>
      <c r="C66" s="47"/>
      <c r="D66" s="47"/>
      <c r="E66" s="47"/>
      <c r="F66" s="47"/>
      <c r="G66" s="47"/>
      <c r="H66" s="47"/>
      <c r="I66" s="47"/>
      <c r="J66" s="47"/>
    </row>
    <row r="67" spans="2:10" x14ac:dyDescent="0.25">
      <c r="B67" s="47"/>
      <c r="C67" s="47"/>
      <c r="D67" s="47"/>
      <c r="E67" s="47"/>
      <c r="F67" s="47"/>
      <c r="G67" s="47"/>
      <c r="H67" s="47"/>
      <c r="I67" s="47"/>
      <c r="J67" s="47"/>
    </row>
  </sheetData>
  <mergeCells count="1">
    <mergeCell ref="A1:K1"/>
  </mergeCells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67"/>
  <sheetViews>
    <sheetView showGridLines="0" topLeftCell="A16" zoomScale="110" zoomScaleNormal="110" workbookViewId="0">
      <selection sqref="A1:K1"/>
    </sheetView>
  </sheetViews>
  <sheetFormatPr baseColWidth="10" defaultRowHeight="15" x14ac:dyDescent="0.25"/>
  <cols>
    <col min="1" max="1" width="25.42578125" style="2" customWidth="1"/>
    <col min="2" max="2" width="12.28515625" style="2" customWidth="1"/>
    <col min="3" max="3" width="16" style="2" customWidth="1"/>
    <col min="4" max="11" width="12.28515625" style="2" customWidth="1"/>
    <col min="12" max="16384" width="11.42578125" style="2"/>
  </cols>
  <sheetData>
    <row r="1" spans="1:12" ht="19.5" customHeight="1" x14ac:dyDescent="0.25">
      <c r="A1" s="102" t="s">
        <v>216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8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s="7" customFormat="1" ht="22.5" x14ac:dyDescent="0.25">
      <c r="A3" s="27"/>
      <c r="B3" s="5" t="s">
        <v>103</v>
      </c>
      <c r="C3" s="6" t="s">
        <v>179</v>
      </c>
      <c r="D3" s="6" t="s">
        <v>140</v>
      </c>
      <c r="E3" s="6" t="s">
        <v>141</v>
      </c>
      <c r="F3" s="6" t="s">
        <v>142</v>
      </c>
      <c r="G3" s="6" t="s">
        <v>143</v>
      </c>
      <c r="H3" s="6" t="s">
        <v>144</v>
      </c>
      <c r="I3" s="6" t="s">
        <v>145</v>
      </c>
      <c r="J3" s="37" t="s">
        <v>146</v>
      </c>
      <c r="K3" s="5" t="s">
        <v>95</v>
      </c>
    </row>
    <row r="4" spans="1:12" s="7" customFormat="1" ht="15" customHeight="1" x14ac:dyDescent="0.25">
      <c r="A4" s="28" t="s">
        <v>105</v>
      </c>
      <c r="B4" s="8">
        <v>1550</v>
      </c>
      <c r="C4" s="9">
        <v>364</v>
      </c>
      <c r="D4" s="9">
        <v>569</v>
      </c>
      <c r="E4" s="9">
        <v>254</v>
      </c>
      <c r="F4" s="9">
        <v>388</v>
      </c>
      <c r="G4" s="9">
        <v>274</v>
      </c>
      <c r="H4" s="9">
        <v>372</v>
      </c>
      <c r="I4" s="9">
        <v>144</v>
      </c>
      <c r="J4" s="38">
        <v>328</v>
      </c>
      <c r="K4" s="8">
        <v>4243</v>
      </c>
      <c r="L4" s="17"/>
    </row>
    <row r="5" spans="1:12" s="7" customFormat="1" ht="15" customHeight="1" x14ac:dyDescent="0.25">
      <c r="A5" s="29" t="s">
        <v>106</v>
      </c>
      <c r="B5" s="10">
        <v>1457</v>
      </c>
      <c r="C5" s="11">
        <v>325</v>
      </c>
      <c r="D5" s="11">
        <v>527</v>
      </c>
      <c r="E5" s="11">
        <v>272</v>
      </c>
      <c r="F5" s="11">
        <v>385</v>
      </c>
      <c r="G5" s="11">
        <v>274</v>
      </c>
      <c r="H5" s="11">
        <v>372</v>
      </c>
      <c r="I5" s="11">
        <v>117</v>
      </c>
      <c r="J5" s="39">
        <v>336</v>
      </c>
      <c r="K5" s="10">
        <v>4065</v>
      </c>
      <c r="L5" s="17"/>
    </row>
    <row r="6" spans="1:12" s="7" customFormat="1" ht="15" customHeight="1" x14ac:dyDescent="0.25">
      <c r="A6" s="30" t="s">
        <v>185</v>
      </c>
      <c r="B6" s="10">
        <v>81216</v>
      </c>
      <c r="C6" s="11">
        <v>9462</v>
      </c>
      <c r="D6" s="11">
        <v>22660</v>
      </c>
      <c r="E6" s="11">
        <v>17092</v>
      </c>
      <c r="F6" s="11">
        <v>30316</v>
      </c>
      <c r="G6" s="11">
        <v>17663</v>
      </c>
      <c r="H6" s="11">
        <v>18512</v>
      </c>
      <c r="I6" s="11">
        <v>9221</v>
      </c>
      <c r="J6" s="39">
        <v>25001</v>
      </c>
      <c r="K6" s="10">
        <v>231143</v>
      </c>
      <c r="L6" s="17"/>
    </row>
    <row r="7" spans="1:12" s="14" customFormat="1" ht="15" customHeight="1" x14ac:dyDescent="0.25">
      <c r="A7" s="30" t="s">
        <v>186</v>
      </c>
      <c r="B7" s="12">
        <v>367706</v>
      </c>
      <c r="C7" s="13">
        <v>100002</v>
      </c>
      <c r="D7" s="13">
        <v>151822</v>
      </c>
      <c r="E7" s="13">
        <v>79975</v>
      </c>
      <c r="F7" s="13">
        <v>113614</v>
      </c>
      <c r="G7" s="13">
        <v>72797</v>
      </c>
      <c r="H7" s="13">
        <v>83378</v>
      </c>
      <c r="I7" s="13">
        <v>31165</v>
      </c>
      <c r="J7" s="40">
        <v>84584</v>
      </c>
      <c r="K7" s="12">
        <v>1085043</v>
      </c>
      <c r="L7" s="17"/>
    </row>
    <row r="8" spans="1:12" s="7" customFormat="1" ht="15" customHeight="1" x14ac:dyDescent="0.25">
      <c r="A8" s="30" t="s">
        <v>187</v>
      </c>
      <c r="B8" s="10">
        <v>448922</v>
      </c>
      <c r="C8" s="11">
        <v>109464</v>
      </c>
      <c r="D8" s="11">
        <v>174482</v>
      </c>
      <c r="E8" s="11">
        <v>97067</v>
      </c>
      <c r="F8" s="11">
        <v>143930</v>
      </c>
      <c r="G8" s="11">
        <v>90460</v>
      </c>
      <c r="H8" s="11">
        <v>101890</v>
      </c>
      <c r="I8" s="11">
        <v>40386</v>
      </c>
      <c r="J8" s="39">
        <v>109585</v>
      </c>
      <c r="K8" s="10">
        <v>1316186</v>
      </c>
      <c r="L8" s="17"/>
    </row>
    <row r="9" spans="1:12" s="7" customFormat="1" ht="15" customHeight="1" x14ac:dyDescent="0.25">
      <c r="A9" s="30" t="s">
        <v>156</v>
      </c>
      <c r="B9" s="10">
        <v>57538</v>
      </c>
      <c r="C9" s="11">
        <v>13977</v>
      </c>
      <c r="D9" s="11">
        <v>14382</v>
      </c>
      <c r="E9" s="11">
        <v>14906</v>
      </c>
      <c r="F9" s="11">
        <v>17417</v>
      </c>
      <c r="G9" s="11">
        <v>38185</v>
      </c>
      <c r="H9" s="11">
        <v>10983</v>
      </c>
      <c r="I9" s="11">
        <v>5748</v>
      </c>
      <c r="J9" s="39">
        <v>12350</v>
      </c>
      <c r="K9" s="10">
        <v>185486</v>
      </c>
      <c r="L9" s="17"/>
    </row>
    <row r="10" spans="1:12" s="7" customFormat="1" ht="15" customHeight="1" x14ac:dyDescent="0.25">
      <c r="A10" s="30" t="s">
        <v>6</v>
      </c>
      <c r="B10" s="15">
        <v>0.12816925880219726</v>
      </c>
      <c r="C10" s="16">
        <v>0.1276858145143609</v>
      </c>
      <c r="D10" s="16">
        <v>8.2426840591006523E-2</v>
      </c>
      <c r="E10" s="16">
        <v>0.1535640330905457</v>
      </c>
      <c r="F10" s="16">
        <v>0.12101021329813104</v>
      </c>
      <c r="G10" s="16">
        <v>0.42212027415432235</v>
      </c>
      <c r="H10" s="16">
        <v>0.10779271763666699</v>
      </c>
      <c r="I10" s="16">
        <v>0.142326548804041</v>
      </c>
      <c r="J10" s="41">
        <v>0.11269790573527398</v>
      </c>
      <c r="K10" s="15">
        <v>0.14092689027234753</v>
      </c>
      <c r="L10" s="17"/>
    </row>
    <row r="11" spans="1:12" s="7" customFormat="1" ht="15" customHeight="1" x14ac:dyDescent="0.25">
      <c r="A11" s="30" t="s">
        <v>188</v>
      </c>
      <c r="B11" s="10">
        <v>50263</v>
      </c>
      <c r="C11" s="11">
        <v>5669</v>
      </c>
      <c r="D11" s="11">
        <v>15042</v>
      </c>
      <c r="E11" s="11">
        <v>12692</v>
      </c>
      <c r="F11" s="11">
        <v>19304</v>
      </c>
      <c r="G11" s="11">
        <v>12803</v>
      </c>
      <c r="H11" s="11">
        <v>11640</v>
      </c>
      <c r="I11" s="11">
        <v>6103</v>
      </c>
      <c r="J11" s="39">
        <v>16699</v>
      </c>
      <c r="K11" s="10">
        <v>150215</v>
      </c>
      <c r="L11" s="17"/>
    </row>
    <row r="12" spans="1:12" s="7" customFormat="1" ht="15" customHeight="1" x14ac:dyDescent="0.25">
      <c r="A12" s="30" t="s">
        <v>158</v>
      </c>
      <c r="B12" s="10">
        <v>20905</v>
      </c>
      <c r="C12" s="11">
        <v>490</v>
      </c>
      <c r="D12" s="11">
        <v>3037</v>
      </c>
      <c r="E12" s="11">
        <v>2565</v>
      </c>
      <c r="F12" s="11">
        <v>7371</v>
      </c>
      <c r="G12" s="11">
        <v>2735</v>
      </c>
      <c r="H12" s="11">
        <v>3185</v>
      </c>
      <c r="I12" s="11">
        <v>1637</v>
      </c>
      <c r="J12" s="39">
        <v>5077</v>
      </c>
      <c r="K12" s="10">
        <v>47002</v>
      </c>
      <c r="L12" s="17"/>
    </row>
    <row r="13" spans="1:12" s="7" customFormat="1" ht="15" customHeight="1" x14ac:dyDescent="0.25">
      <c r="A13" s="30" t="s">
        <v>159</v>
      </c>
      <c r="B13" s="18">
        <v>25.740001970055161</v>
      </c>
      <c r="C13" s="19">
        <v>5.1786091735362501</v>
      </c>
      <c r="D13" s="19">
        <v>13.402471315092674</v>
      </c>
      <c r="E13" s="19">
        <v>15.007020828457758</v>
      </c>
      <c r="F13" s="19">
        <v>24.313893653516296</v>
      </c>
      <c r="G13" s="19">
        <v>15.48434580762045</v>
      </c>
      <c r="H13" s="19">
        <v>17.20505617977528</v>
      </c>
      <c r="I13" s="19">
        <v>17.752955210931571</v>
      </c>
      <c r="J13" s="42">
        <v>20.307187712491501</v>
      </c>
      <c r="K13" s="18">
        <v>20.334598062671159</v>
      </c>
      <c r="L13" s="17"/>
    </row>
    <row r="14" spans="1:12" s="7" customFormat="1" ht="15" customHeight="1" x14ac:dyDescent="0.25">
      <c r="A14" s="32" t="s">
        <v>160</v>
      </c>
      <c r="B14" s="22">
        <v>1007.413698630137</v>
      </c>
      <c r="C14" s="23">
        <v>273.9780821917808</v>
      </c>
      <c r="D14" s="23">
        <v>415.95068493150683</v>
      </c>
      <c r="E14" s="23">
        <v>219.10958904109589</v>
      </c>
      <c r="F14" s="23">
        <v>311.2712328767123</v>
      </c>
      <c r="G14" s="23">
        <v>199.44383561643835</v>
      </c>
      <c r="H14" s="23">
        <v>228.43287671232878</v>
      </c>
      <c r="I14" s="23">
        <v>85.38356164383562</v>
      </c>
      <c r="J14" s="44">
        <v>231.73698630136985</v>
      </c>
      <c r="K14" s="22">
        <v>2972.7205479452055</v>
      </c>
      <c r="L14" s="17"/>
    </row>
    <row r="15" spans="1:12" s="7" customFormat="1" ht="15" customHeight="1" x14ac:dyDescent="0.25">
      <c r="A15" s="32" t="s">
        <v>189</v>
      </c>
      <c r="B15" s="18">
        <v>69.143012946474741</v>
      </c>
      <c r="C15" s="19">
        <v>84.300948366701789</v>
      </c>
      <c r="D15" s="19">
        <v>78.92802370616829</v>
      </c>
      <c r="E15" s="19">
        <v>80.554995970991129</v>
      </c>
      <c r="F15" s="19">
        <v>80.849670877068135</v>
      </c>
      <c r="G15" s="19">
        <v>72.789721027897215</v>
      </c>
      <c r="H15" s="19">
        <v>61.406687288260422</v>
      </c>
      <c r="I15" s="19">
        <v>72.977403114389418</v>
      </c>
      <c r="J15" s="42">
        <v>68.969341161121989</v>
      </c>
      <c r="K15" s="18">
        <v>73.129656776019814</v>
      </c>
      <c r="L15" s="17"/>
    </row>
    <row r="16" spans="1:12" s="7" customFormat="1" ht="15" customHeight="1" x14ac:dyDescent="0.25">
      <c r="A16" s="32" t="s">
        <v>190</v>
      </c>
      <c r="B16" s="18">
        <v>73.073965081185776</v>
      </c>
      <c r="C16" s="19">
        <v>84.714014752370915</v>
      </c>
      <c r="D16" s="19">
        <v>80.506875308674068</v>
      </c>
      <c r="E16" s="19">
        <v>83.138597904915386</v>
      </c>
      <c r="F16" s="19">
        <v>86.095000889521444</v>
      </c>
      <c r="G16" s="19">
        <v>75.524447555244478</v>
      </c>
      <c r="H16" s="19">
        <v>63.752393577846519</v>
      </c>
      <c r="I16" s="19">
        <v>76.810677906568316</v>
      </c>
      <c r="J16" s="42">
        <v>73.109099804305288</v>
      </c>
      <c r="K16" s="18">
        <v>76.297494481794132</v>
      </c>
      <c r="L16" s="17"/>
    </row>
    <row r="17" spans="1:12" s="7" customFormat="1" ht="15" customHeight="1" x14ac:dyDescent="0.25">
      <c r="A17" s="32" t="s">
        <v>109</v>
      </c>
      <c r="B17" s="22">
        <v>4.5275068951930653</v>
      </c>
      <c r="C17" s="23">
        <v>10.568801521876981</v>
      </c>
      <c r="D17" s="23">
        <v>6.7</v>
      </c>
      <c r="E17" s="23">
        <v>4.6790896325766438</v>
      </c>
      <c r="F17" s="23">
        <v>3.7476580023749837</v>
      </c>
      <c r="G17" s="23">
        <v>4.1214402989299668</v>
      </c>
      <c r="H17" s="23">
        <v>4.5039974070872946</v>
      </c>
      <c r="I17" s="23">
        <v>3.3797852727469904</v>
      </c>
      <c r="J17" s="44">
        <v>3.3832246710131595</v>
      </c>
      <c r="K17" s="22">
        <v>4.6942498799444499</v>
      </c>
      <c r="L17" s="17"/>
    </row>
    <row r="18" spans="1:12" s="7" customFormat="1" ht="15" customHeight="1" x14ac:dyDescent="0.25">
      <c r="A18" s="30" t="s">
        <v>110</v>
      </c>
      <c r="B18" s="20">
        <v>958831</v>
      </c>
      <c r="C18" s="21">
        <v>10594</v>
      </c>
      <c r="D18" s="21">
        <v>175890</v>
      </c>
      <c r="E18" s="21">
        <v>132350</v>
      </c>
      <c r="F18" s="21">
        <v>211138</v>
      </c>
      <c r="G18" s="21">
        <v>144909</v>
      </c>
      <c r="H18" s="21">
        <v>148303</v>
      </c>
      <c r="I18" s="21">
        <v>90472</v>
      </c>
      <c r="J18" s="43">
        <v>193742</v>
      </c>
      <c r="K18" s="20">
        <v>2066229</v>
      </c>
      <c r="L18" s="17"/>
    </row>
    <row r="19" spans="1:12" s="7" customFormat="1" ht="15" customHeight="1" x14ac:dyDescent="0.25">
      <c r="A19" s="32" t="s">
        <v>111</v>
      </c>
      <c r="B19" s="10">
        <v>520853</v>
      </c>
      <c r="C19" s="11">
        <v>113964</v>
      </c>
      <c r="D19" s="11">
        <v>99614</v>
      </c>
      <c r="E19" s="11">
        <v>88790</v>
      </c>
      <c r="F19" s="11">
        <v>119643</v>
      </c>
      <c r="G19" s="11">
        <v>76442</v>
      </c>
      <c r="H19" s="11">
        <v>64181</v>
      </c>
      <c r="I19" s="11">
        <v>32618</v>
      </c>
      <c r="J19" s="39">
        <v>148822</v>
      </c>
      <c r="K19" s="10">
        <v>1264927</v>
      </c>
      <c r="L19" s="17"/>
    </row>
    <row r="20" spans="1:12" s="7" customFormat="1" ht="15" customHeight="1" x14ac:dyDescent="0.25">
      <c r="A20" s="32" t="s">
        <v>191</v>
      </c>
      <c r="B20" s="10">
        <v>483278</v>
      </c>
      <c r="C20" s="11">
        <v>5643</v>
      </c>
      <c r="D20" s="11">
        <v>89745</v>
      </c>
      <c r="E20" s="11">
        <v>77468</v>
      </c>
      <c r="F20" s="11">
        <v>106842</v>
      </c>
      <c r="G20" s="11">
        <v>72097</v>
      </c>
      <c r="H20" s="11">
        <v>57669</v>
      </c>
      <c r="I20" s="11">
        <v>41123</v>
      </c>
      <c r="J20" s="39">
        <v>94696</v>
      </c>
      <c r="K20" s="10">
        <v>1028561</v>
      </c>
      <c r="L20" s="17"/>
    </row>
    <row r="21" spans="1:12" s="7" customFormat="1" ht="15" customHeight="1" x14ac:dyDescent="0.25">
      <c r="A21" s="32" t="s">
        <v>112</v>
      </c>
      <c r="B21" s="79">
        <v>5764.01</v>
      </c>
      <c r="C21" s="80">
        <v>566.2800000000002</v>
      </c>
      <c r="D21" s="80">
        <v>1109.94</v>
      </c>
      <c r="E21" s="80">
        <v>532.92999999999995</v>
      </c>
      <c r="F21" s="80">
        <v>963.6600000000002</v>
      </c>
      <c r="G21" s="80">
        <v>547.82999999999993</v>
      </c>
      <c r="H21" s="80">
        <v>656.7600000000001</v>
      </c>
      <c r="I21" s="80">
        <v>337.14000000000004</v>
      </c>
      <c r="J21" s="81">
        <v>667.44</v>
      </c>
      <c r="K21" s="79">
        <v>11145.990000000002</v>
      </c>
      <c r="L21" s="17"/>
    </row>
    <row r="22" spans="1:12" s="7" customFormat="1" ht="15" customHeight="1" x14ac:dyDescent="0.25">
      <c r="A22" s="32" t="s">
        <v>20</v>
      </c>
      <c r="B22" s="10">
        <v>611727371</v>
      </c>
      <c r="C22" s="11">
        <v>56130579</v>
      </c>
      <c r="D22" s="11">
        <v>115581606</v>
      </c>
      <c r="E22" s="11">
        <v>56528081</v>
      </c>
      <c r="F22" s="11">
        <v>99125240</v>
      </c>
      <c r="G22" s="11">
        <v>59136147</v>
      </c>
      <c r="H22" s="11">
        <v>68267641</v>
      </c>
      <c r="I22" s="11">
        <v>37500706</v>
      </c>
      <c r="J22" s="39">
        <v>76535210</v>
      </c>
      <c r="K22" s="10">
        <v>1180532581</v>
      </c>
      <c r="L22" s="17"/>
    </row>
    <row r="23" spans="1:12" s="7" customFormat="1" ht="15" customHeight="1" x14ac:dyDescent="0.25">
      <c r="A23" s="32" t="s">
        <v>174</v>
      </c>
      <c r="B23" s="22">
        <v>394662.82</v>
      </c>
      <c r="C23" s="23">
        <v>154204.88736263735</v>
      </c>
      <c r="D23" s="23">
        <v>203131.11775043936</v>
      </c>
      <c r="E23" s="23">
        <v>222551.5</v>
      </c>
      <c r="F23" s="23">
        <v>255477.42268041236</v>
      </c>
      <c r="G23" s="23">
        <v>215825.35401459853</v>
      </c>
      <c r="H23" s="23">
        <v>183515.16397849462</v>
      </c>
      <c r="I23" s="23">
        <v>260421.56944444444</v>
      </c>
      <c r="J23" s="44">
        <v>233339.05487804877</v>
      </c>
      <c r="K23" s="22">
        <v>278230.63422106998</v>
      </c>
      <c r="L23" s="17"/>
    </row>
    <row r="24" spans="1:12" s="7" customFormat="1" ht="15" customHeight="1" x14ac:dyDescent="0.25">
      <c r="A24" s="32" t="s">
        <v>175</v>
      </c>
      <c r="B24" s="22">
        <v>419854.06382978725</v>
      </c>
      <c r="C24" s="23">
        <v>172709.47384615385</v>
      </c>
      <c r="D24" s="23">
        <v>219319.93548387097</v>
      </c>
      <c r="E24" s="23">
        <v>207823.82720588235</v>
      </c>
      <c r="F24" s="23">
        <v>257468.15584415584</v>
      </c>
      <c r="G24" s="23">
        <v>215825.35401459853</v>
      </c>
      <c r="H24" s="23">
        <v>183515.16397849462</v>
      </c>
      <c r="I24" s="23">
        <v>320518.85470085469</v>
      </c>
      <c r="J24" s="44">
        <v>227783.36309523811</v>
      </c>
      <c r="K24" s="22">
        <v>290413.91906519065</v>
      </c>
      <c r="L24" s="17"/>
    </row>
    <row r="25" spans="1:12" s="7" customFormat="1" ht="15" customHeight="1" x14ac:dyDescent="0.25">
      <c r="A25" s="32" t="s">
        <v>115</v>
      </c>
      <c r="B25" s="22">
        <v>1362.6584818743568</v>
      </c>
      <c r="C25" s="23">
        <v>512.77661148870857</v>
      </c>
      <c r="D25" s="23">
        <v>662.42710422851644</v>
      </c>
      <c r="E25" s="23">
        <v>582.36147197296714</v>
      </c>
      <c r="F25" s="23">
        <v>688.7045091363857</v>
      </c>
      <c r="G25" s="23">
        <v>653.72702852089321</v>
      </c>
      <c r="H25" s="23">
        <v>670.01316125233097</v>
      </c>
      <c r="I25" s="23">
        <v>928.55707423364527</v>
      </c>
      <c r="J25" s="44">
        <v>698.4095451019756</v>
      </c>
      <c r="K25" s="22">
        <v>896.93446139071534</v>
      </c>
      <c r="L25" s="17"/>
    </row>
    <row r="26" spans="1:12" s="7" customFormat="1" ht="15" customHeight="1" x14ac:dyDescent="0.25">
      <c r="A26" s="32" t="s">
        <v>116</v>
      </c>
      <c r="B26" s="22">
        <v>1663.6317356801358</v>
      </c>
      <c r="C26" s="23">
        <v>561.29456410871785</v>
      </c>
      <c r="D26" s="23">
        <v>761.2968212775487</v>
      </c>
      <c r="E26" s="23">
        <v>706.82189434198187</v>
      </c>
      <c r="F26" s="23">
        <v>872.4738148467618</v>
      </c>
      <c r="G26" s="23">
        <v>812.34318721925354</v>
      </c>
      <c r="H26" s="23">
        <v>818.77282976324693</v>
      </c>
      <c r="I26" s="23">
        <v>1203.2955559120808</v>
      </c>
      <c r="J26" s="44">
        <v>904.84264163435159</v>
      </c>
      <c r="K26" s="22">
        <v>1088.0053426454067</v>
      </c>
      <c r="L26" s="17"/>
    </row>
    <row r="27" spans="1:12" s="7" customFormat="1" ht="15" customHeight="1" x14ac:dyDescent="0.25">
      <c r="A27" s="32" t="s">
        <v>76</v>
      </c>
      <c r="B27" s="20">
        <v>373965304</v>
      </c>
      <c r="C27" s="21">
        <v>36464944</v>
      </c>
      <c r="D27" s="21">
        <v>75710956</v>
      </c>
      <c r="E27" s="21">
        <v>35548185</v>
      </c>
      <c r="F27" s="21">
        <v>68184125</v>
      </c>
      <c r="G27" s="21">
        <v>37155507</v>
      </c>
      <c r="H27" s="21">
        <v>46712611</v>
      </c>
      <c r="I27" s="21">
        <v>23796181</v>
      </c>
      <c r="J27" s="43">
        <v>44920760</v>
      </c>
      <c r="K27" s="20">
        <v>742458573</v>
      </c>
      <c r="L27" s="17"/>
    </row>
    <row r="28" spans="1:12" s="7" customFormat="1" ht="15" customHeight="1" x14ac:dyDescent="0.25">
      <c r="A28" s="32" t="s">
        <v>77</v>
      </c>
      <c r="B28" s="22">
        <v>64879.36419263672</v>
      </c>
      <c r="C28" s="23">
        <v>64393.840502931387</v>
      </c>
      <c r="D28" s="23">
        <v>68211.755590392277</v>
      </c>
      <c r="E28" s="23">
        <v>66703.291238999504</v>
      </c>
      <c r="F28" s="23">
        <v>70755.375339850143</v>
      </c>
      <c r="G28" s="23">
        <v>67823.060073380431</v>
      </c>
      <c r="H28" s="23">
        <v>71125.846580181489</v>
      </c>
      <c r="I28" s="23">
        <v>70582.490953313158</v>
      </c>
      <c r="J28" s="44">
        <v>67303.068440608884</v>
      </c>
      <c r="K28" s="22">
        <v>66612.169309321107</v>
      </c>
      <c r="L28" s="17"/>
    </row>
    <row r="29" spans="1:12" s="7" customFormat="1" ht="15" customHeight="1" x14ac:dyDescent="0.25">
      <c r="A29" s="32" t="s">
        <v>164</v>
      </c>
      <c r="B29" s="20">
        <v>386178575</v>
      </c>
      <c r="C29" s="21">
        <v>46741023</v>
      </c>
      <c r="D29" s="21">
        <v>83443103</v>
      </c>
      <c r="E29" s="21">
        <v>57275652</v>
      </c>
      <c r="F29" s="21">
        <v>86238030</v>
      </c>
      <c r="G29" s="21">
        <v>56669297</v>
      </c>
      <c r="H29" s="21">
        <v>60397501</v>
      </c>
      <c r="I29" s="21">
        <v>25093831</v>
      </c>
      <c r="J29" s="43">
        <v>72520994</v>
      </c>
      <c r="K29" s="20">
        <v>874558006</v>
      </c>
      <c r="L29" s="17"/>
    </row>
    <row r="30" spans="1:12" s="7" customFormat="1" ht="15" customHeight="1" x14ac:dyDescent="0.25">
      <c r="A30" s="32" t="s">
        <v>118</v>
      </c>
      <c r="B30" s="22">
        <v>1050.2373499480564</v>
      </c>
      <c r="C30" s="23">
        <v>467.40088198236037</v>
      </c>
      <c r="D30" s="23">
        <v>549.61140677899118</v>
      </c>
      <c r="E30" s="23">
        <v>716.1694529540481</v>
      </c>
      <c r="F30" s="23">
        <v>759.04404386783324</v>
      </c>
      <c r="G30" s="23">
        <v>778.45648859156279</v>
      </c>
      <c r="H30" s="23">
        <v>724.38174338554529</v>
      </c>
      <c r="I30" s="23">
        <v>805.19271618803145</v>
      </c>
      <c r="J30" s="44">
        <v>857.38430436016267</v>
      </c>
      <c r="K30" s="22">
        <v>806.01230181661003</v>
      </c>
      <c r="L30" s="17"/>
    </row>
    <row r="31" spans="1:12" s="7" customFormat="1" ht="15" customHeight="1" x14ac:dyDescent="0.25">
      <c r="A31" s="33" t="s">
        <v>119</v>
      </c>
      <c r="B31" s="82">
        <v>4754.9568434791172</v>
      </c>
      <c r="C31" s="83">
        <v>4939.8671528218138</v>
      </c>
      <c r="D31" s="83">
        <v>3682.396425419241</v>
      </c>
      <c r="E31" s="83">
        <v>3351.0210624853735</v>
      </c>
      <c r="F31" s="83">
        <v>2844.6374851563533</v>
      </c>
      <c r="G31" s="83">
        <v>3208.3619430447829</v>
      </c>
      <c r="H31" s="83">
        <v>3262.6134939498702</v>
      </c>
      <c r="I31" s="83">
        <v>2721.3784838954562</v>
      </c>
      <c r="J31" s="84">
        <v>2900.723731050758</v>
      </c>
      <c r="K31" s="82">
        <v>3783.6231510363714</v>
      </c>
      <c r="L31" s="17"/>
    </row>
    <row r="32" spans="1:12" s="7" customFormat="1" ht="8.2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s="7" customFormat="1" ht="12.75" customHeight="1" x14ac:dyDescent="0.25">
      <c r="A33" s="25" t="s">
        <v>147</v>
      </c>
      <c r="B33" s="24"/>
      <c r="C33" s="24"/>
      <c r="D33" s="24"/>
      <c r="E33" s="24"/>
      <c r="G33" s="25" t="s">
        <v>165</v>
      </c>
      <c r="H33" s="24"/>
      <c r="I33" s="24"/>
      <c r="J33" s="24"/>
      <c r="K33" s="24"/>
    </row>
    <row r="34" spans="1:11" s="7" customFormat="1" ht="12.75" customHeight="1" x14ac:dyDescent="0.25">
      <c r="A34" s="25" t="s">
        <v>217</v>
      </c>
      <c r="B34" s="24"/>
      <c r="C34" s="24"/>
      <c r="D34" s="24"/>
      <c r="E34" s="24"/>
      <c r="G34" s="25" t="s">
        <v>166</v>
      </c>
      <c r="H34" s="24"/>
      <c r="I34" s="24"/>
      <c r="J34" s="24"/>
      <c r="K34" s="24"/>
    </row>
    <row r="35" spans="1:11" s="7" customFormat="1" ht="12.75" customHeight="1" x14ac:dyDescent="0.25">
      <c r="A35" s="25" t="s">
        <v>169</v>
      </c>
      <c r="B35" s="24"/>
      <c r="C35" s="24"/>
      <c r="D35" s="24"/>
      <c r="E35" s="24"/>
      <c r="G35" s="25" t="s">
        <v>181</v>
      </c>
      <c r="H35" s="24"/>
      <c r="I35" s="24"/>
      <c r="J35" s="24"/>
      <c r="K35" s="24"/>
    </row>
    <row r="36" spans="1:11" s="7" customFormat="1" ht="12.75" customHeight="1" x14ac:dyDescent="0.25">
      <c r="A36" s="25" t="s">
        <v>215</v>
      </c>
      <c r="B36" s="24"/>
      <c r="C36" s="24"/>
      <c r="D36" s="24"/>
      <c r="E36" s="24"/>
      <c r="G36" s="25" t="s">
        <v>182</v>
      </c>
      <c r="H36" s="24"/>
      <c r="I36" s="24"/>
      <c r="J36" s="24"/>
      <c r="K36" s="24"/>
    </row>
    <row r="37" spans="1:11" s="7" customFormat="1" ht="12.75" customHeight="1" x14ac:dyDescent="0.25">
      <c r="A37" s="25" t="s">
        <v>126</v>
      </c>
      <c r="B37" s="24"/>
      <c r="C37" s="24"/>
      <c r="D37" s="24"/>
      <c r="E37" s="24"/>
      <c r="G37" s="25" t="s">
        <v>183</v>
      </c>
      <c r="H37" s="24"/>
      <c r="I37" s="24"/>
      <c r="J37" s="24"/>
      <c r="K37" s="24"/>
    </row>
    <row r="38" spans="1:11" s="7" customFormat="1" ht="12.75" customHeight="1" x14ac:dyDescent="0.25">
      <c r="A38" s="25" t="s">
        <v>128</v>
      </c>
      <c r="B38" s="24"/>
      <c r="C38" s="24"/>
      <c r="D38" s="24"/>
      <c r="E38" s="24"/>
      <c r="G38" s="7" t="s">
        <v>184</v>
      </c>
      <c r="H38" s="24"/>
      <c r="I38" s="24"/>
      <c r="J38" s="24"/>
      <c r="K38" s="24"/>
    </row>
    <row r="39" spans="1:11" s="7" customFormat="1" ht="7.5" customHeight="1" x14ac:dyDescent="0.25">
      <c r="A39" s="25"/>
      <c r="B39" s="24"/>
      <c r="C39" s="24"/>
      <c r="D39" s="24"/>
      <c r="E39" s="24"/>
      <c r="G39" s="25"/>
      <c r="H39" s="24"/>
      <c r="I39" s="24"/>
      <c r="J39" s="24"/>
      <c r="K39" s="24"/>
    </row>
    <row r="40" spans="1:11" s="7" customFormat="1" ht="11.25" x14ac:dyDescent="0.25">
      <c r="A40" s="26" t="s">
        <v>171</v>
      </c>
    </row>
    <row r="42" spans="1:11" x14ac:dyDescent="0.25">
      <c r="B42" s="47"/>
      <c r="C42" s="47"/>
      <c r="D42" s="47"/>
      <c r="E42" s="47"/>
      <c r="F42" s="47"/>
      <c r="G42" s="47"/>
      <c r="H42" s="47"/>
      <c r="I42" s="47"/>
      <c r="J42" s="47"/>
    </row>
    <row r="43" spans="1:11" x14ac:dyDescent="0.25">
      <c r="B43" s="47"/>
      <c r="C43" s="47"/>
      <c r="D43" s="47"/>
      <c r="E43" s="47"/>
      <c r="F43" s="47"/>
      <c r="G43" s="47"/>
      <c r="H43" s="47"/>
      <c r="I43" s="47"/>
      <c r="J43" s="47"/>
    </row>
    <row r="44" spans="1:11" x14ac:dyDescent="0.25">
      <c r="B44" s="47"/>
      <c r="C44" s="47"/>
      <c r="D44" s="47"/>
      <c r="E44" s="47"/>
      <c r="F44" s="47"/>
      <c r="G44" s="47"/>
      <c r="H44" s="47"/>
      <c r="I44" s="47"/>
      <c r="J44" s="47"/>
      <c r="K44" s="47"/>
    </row>
    <row r="45" spans="1:11" x14ac:dyDescent="0.25">
      <c r="B45" s="47"/>
      <c r="C45" s="47"/>
      <c r="D45" s="47"/>
      <c r="E45" s="47"/>
      <c r="F45" s="47"/>
      <c r="G45" s="47"/>
      <c r="H45" s="47"/>
      <c r="I45" s="47"/>
      <c r="J45" s="47"/>
    </row>
    <row r="46" spans="1:11" x14ac:dyDescent="0.25">
      <c r="B46" s="47"/>
      <c r="C46" s="47"/>
      <c r="D46" s="47"/>
      <c r="E46" s="47"/>
      <c r="F46" s="47"/>
      <c r="G46" s="47"/>
      <c r="H46" s="47"/>
      <c r="I46" s="47"/>
      <c r="J46" s="47"/>
    </row>
    <row r="47" spans="1:11" x14ac:dyDescent="0.25">
      <c r="B47" s="47"/>
      <c r="C47" s="47"/>
      <c r="D47" s="47"/>
      <c r="E47" s="47"/>
      <c r="F47" s="47"/>
      <c r="G47" s="47"/>
      <c r="H47" s="47"/>
      <c r="I47" s="47"/>
      <c r="J47" s="47"/>
    </row>
    <row r="48" spans="1:11" x14ac:dyDescent="0.25">
      <c r="B48" s="47"/>
      <c r="C48" s="47"/>
      <c r="D48" s="47"/>
      <c r="E48" s="47"/>
      <c r="F48" s="47"/>
      <c r="G48" s="47"/>
      <c r="H48" s="47"/>
      <c r="I48" s="47"/>
      <c r="J48" s="47"/>
    </row>
    <row r="49" spans="2:10" x14ac:dyDescent="0.25">
      <c r="B49" s="47"/>
      <c r="C49" s="47"/>
      <c r="D49" s="47"/>
      <c r="E49" s="47"/>
      <c r="F49" s="47"/>
      <c r="G49" s="47"/>
      <c r="H49" s="47"/>
      <c r="I49" s="47"/>
      <c r="J49" s="47"/>
    </row>
    <row r="50" spans="2:10" x14ac:dyDescent="0.25">
      <c r="B50" s="47"/>
      <c r="C50" s="47"/>
      <c r="D50" s="47"/>
      <c r="E50" s="47"/>
      <c r="F50" s="47"/>
      <c r="G50" s="47"/>
      <c r="H50" s="47"/>
      <c r="I50" s="47"/>
      <c r="J50" s="47"/>
    </row>
    <row r="51" spans="2:10" x14ac:dyDescent="0.25">
      <c r="B51" s="47"/>
      <c r="C51" s="47"/>
      <c r="D51" s="47"/>
      <c r="E51" s="47"/>
      <c r="F51" s="47"/>
      <c r="G51" s="47"/>
      <c r="H51" s="47"/>
      <c r="I51" s="47"/>
      <c r="J51" s="47"/>
    </row>
    <row r="52" spans="2:10" x14ac:dyDescent="0.25">
      <c r="B52" s="47"/>
      <c r="C52" s="47"/>
      <c r="D52" s="47"/>
      <c r="E52" s="47"/>
      <c r="F52" s="47"/>
      <c r="G52" s="47"/>
      <c r="H52" s="47"/>
      <c r="I52" s="47"/>
      <c r="J52" s="47"/>
    </row>
    <row r="53" spans="2:10" x14ac:dyDescent="0.25">
      <c r="B53" s="47"/>
      <c r="C53" s="47"/>
      <c r="D53" s="47"/>
      <c r="E53" s="47"/>
      <c r="F53" s="47"/>
      <c r="G53" s="47"/>
      <c r="H53" s="47"/>
      <c r="I53" s="47"/>
      <c r="J53" s="47"/>
    </row>
    <row r="54" spans="2:10" x14ac:dyDescent="0.25">
      <c r="B54" s="47"/>
      <c r="C54" s="47"/>
      <c r="D54" s="47"/>
      <c r="E54" s="47"/>
      <c r="F54" s="47"/>
      <c r="G54" s="47"/>
      <c r="H54" s="47"/>
      <c r="I54" s="47"/>
      <c r="J54" s="47"/>
    </row>
    <row r="55" spans="2:10" x14ac:dyDescent="0.25">
      <c r="B55" s="47"/>
      <c r="C55" s="47"/>
      <c r="D55" s="47"/>
      <c r="E55" s="47"/>
      <c r="F55" s="47"/>
      <c r="G55" s="47"/>
      <c r="H55" s="47"/>
      <c r="I55" s="47"/>
      <c r="J55" s="47"/>
    </row>
    <row r="56" spans="2:10" x14ac:dyDescent="0.25">
      <c r="B56" s="47"/>
      <c r="C56" s="47"/>
      <c r="D56" s="47"/>
      <c r="E56" s="47"/>
      <c r="F56" s="47"/>
      <c r="G56" s="47"/>
      <c r="H56" s="47"/>
      <c r="I56" s="47"/>
      <c r="J56" s="47"/>
    </row>
    <row r="57" spans="2:10" x14ac:dyDescent="0.25">
      <c r="B57" s="47"/>
      <c r="C57" s="47"/>
      <c r="D57" s="47"/>
      <c r="E57" s="47"/>
      <c r="F57" s="47"/>
      <c r="G57" s="47"/>
      <c r="H57" s="47"/>
      <c r="I57" s="47"/>
      <c r="J57" s="47"/>
    </row>
    <row r="58" spans="2:10" x14ac:dyDescent="0.25">
      <c r="B58" s="47"/>
      <c r="C58" s="47"/>
      <c r="D58" s="47"/>
      <c r="E58" s="47"/>
      <c r="F58" s="47"/>
      <c r="G58" s="47"/>
      <c r="H58" s="47"/>
      <c r="I58" s="47"/>
      <c r="J58" s="47"/>
    </row>
    <row r="59" spans="2:10" x14ac:dyDescent="0.25">
      <c r="B59" s="47"/>
      <c r="C59" s="47"/>
      <c r="D59" s="47"/>
      <c r="E59" s="47"/>
      <c r="F59" s="47"/>
      <c r="G59" s="47"/>
      <c r="H59" s="47"/>
      <c r="I59" s="47"/>
      <c r="J59" s="47"/>
    </row>
    <row r="60" spans="2:10" x14ac:dyDescent="0.25">
      <c r="B60" s="47"/>
      <c r="C60" s="47"/>
      <c r="D60" s="47"/>
      <c r="E60" s="47"/>
      <c r="F60" s="47"/>
      <c r="G60" s="47"/>
      <c r="H60" s="47"/>
      <c r="I60" s="47"/>
      <c r="J60" s="47"/>
    </row>
    <row r="61" spans="2:10" x14ac:dyDescent="0.25">
      <c r="B61" s="47"/>
      <c r="C61" s="47"/>
      <c r="D61" s="47"/>
      <c r="E61" s="47"/>
      <c r="F61" s="47"/>
      <c r="G61" s="47"/>
      <c r="H61" s="47"/>
      <c r="I61" s="47"/>
      <c r="J61" s="47"/>
    </row>
    <row r="62" spans="2:10" x14ac:dyDescent="0.25">
      <c r="B62" s="47"/>
      <c r="C62" s="47"/>
      <c r="D62" s="47"/>
      <c r="E62" s="47"/>
      <c r="F62" s="47"/>
      <c r="G62" s="47"/>
      <c r="H62" s="47"/>
      <c r="I62" s="47"/>
      <c r="J62" s="47"/>
    </row>
    <row r="63" spans="2:10" x14ac:dyDescent="0.25">
      <c r="B63" s="47"/>
      <c r="C63" s="47"/>
      <c r="D63" s="47"/>
      <c r="E63" s="47"/>
      <c r="F63" s="47"/>
      <c r="G63" s="47"/>
      <c r="H63" s="47"/>
      <c r="I63" s="47"/>
      <c r="J63" s="47"/>
    </row>
    <row r="64" spans="2:10" x14ac:dyDescent="0.25">
      <c r="B64" s="47"/>
      <c r="C64" s="47"/>
      <c r="D64" s="47"/>
      <c r="E64" s="47"/>
      <c r="F64" s="47"/>
      <c r="G64" s="47"/>
      <c r="H64" s="47"/>
      <c r="I64" s="47"/>
      <c r="J64" s="47"/>
    </row>
    <row r="65" spans="2:10" x14ac:dyDescent="0.25">
      <c r="B65" s="47"/>
      <c r="C65" s="47"/>
      <c r="D65" s="47"/>
      <c r="E65" s="47"/>
      <c r="F65" s="47"/>
      <c r="G65" s="47"/>
      <c r="H65" s="47"/>
      <c r="I65" s="47"/>
      <c r="J65" s="47"/>
    </row>
    <row r="66" spans="2:10" x14ac:dyDescent="0.25">
      <c r="B66" s="47"/>
      <c r="C66" s="47"/>
      <c r="D66" s="47"/>
      <c r="E66" s="47"/>
      <c r="F66" s="47"/>
      <c r="G66" s="47"/>
      <c r="H66" s="47"/>
      <c r="I66" s="47"/>
      <c r="J66" s="47"/>
    </row>
    <row r="67" spans="2:10" x14ac:dyDescent="0.25">
      <c r="B67" s="47"/>
      <c r="C67" s="47"/>
      <c r="D67" s="47"/>
      <c r="E67" s="47"/>
      <c r="F67" s="47"/>
      <c r="G67" s="47"/>
      <c r="H67" s="47"/>
      <c r="I67" s="47"/>
      <c r="J67" s="47"/>
    </row>
  </sheetData>
  <mergeCells count="1">
    <mergeCell ref="A1:K1"/>
  </mergeCells>
  <pageMargins left="0.7" right="0.7" top="0.78740157499999996" bottom="0.78740157499999996" header="0.3" footer="0.3"/>
  <pageSetup paperSize="9" scale="8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67"/>
  <sheetViews>
    <sheetView showGridLines="0" topLeftCell="A13" zoomScale="110" zoomScaleNormal="110" workbookViewId="0">
      <selection sqref="A1:K1"/>
    </sheetView>
  </sheetViews>
  <sheetFormatPr baseColWidth="10" defaultRowHeight="15" x14ac:dyDescent="0.25"/>
  <cols>
    <col min="1" max="1" width="25.42578125" style="2" customWidth="1"/>
    <col min="2" max="2" width="12.28515625" style="2" customWidth="1"/>
    <col min="3" max="3" width="16" style="2" customWidth="1"/>
    <col min="4" max="11" width="12.28515625" style="2" customWidth="1"/>
    <col min="12" max="16384" width="11.42578125" style="2"/>
  </cols>
  <sheetData>
    <row r="1" spans="1:26" ht="19.5" customHeight="1" x14ac:dyDescent="0.25">
      <c r="A1" s="102" t="s">
        <v>213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M1" s="3"/>
    </row>
    <row r="2" spans="1:26" ht="18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6" s="7" customFormat="1" ht="22.5" x14ac:dyDescent="0.25">
      <c r="A3" s="27"/>
      <c r="B3" s="5" t="s">
        <v>103</v>
      </c>
      <c r="C3" s="6" t="s">
        <v>179</v>
      </c>
      <c r="D3" s="6" t="s">
        <v>140</v>
      </c>
      <c r="E3" s="6" t="s">
        <v>141</v>
      </c>
      <c r="F3" s="6" t="s">
        <v>142</v>
      </c>
      <c r="G3" s="6" t="s">
        <v>143</v>
      </c>
      <c r="H3" s="6" t="s">
        <v>144</v>
      </c>
      <c r="I3" s="6" t="s">
        <v>145</v>
      </c>
      <c r="J3" s="37" t="s">
        <v>146</v>
      </c>
      <c r="K3" s="5" t="s">
        <v>95</v>
      </c>
    </row>
    <row r="4" spans="1:26" s="7" customFormat="1" ht="15" customHeight="1" x14ac:dyDescent="0.25">
      <c r="A4" s="28" t="s">
        <v>105</v>
      </c>
      <c r="B4" s="8">
        <v>1548</v>
      </c>
      <c r="C4" s="9">
        <v>364</v>
      </c>
      <c r="D4" s="9">
        <v>569</v>
      </c>
      <c r="E4" s="9">
        <v>254</v>
      </c>
      <c r="F4" s="9">
        <v>388</v>
      </c>
      <c r="G4" s="9">
        <v>274</v>
      </c>
      <c r="H4" s="9">
        <v>372</v>
      </c>
      <c r="I4" s="9">
        <v>144</v>
      </c>
      <c r="J4" s="38">
        <v>328</v>
      </c>
      <c r="K4" s="8">
        <v>4241</v>
      </c>
      <c r="L4" s="17"/>
    </row>
    <row r="5" spans="1:26" s="7" customFormat="1" ht="15" customHeight="1" x14ac:dyDescent="0.25">
      <c r="A5" s="29" t="s">
        <v>106</v>
      </c>
      <c r="B5" s="10">
        <v>1476</v>
      </c>
      <c r="C5" s="11">
        <v>324</v>
      </c>
      <c r="D5" s="11">
        <v>516</v>
      </c>
      <c r="E5" s="11">
        <v>272</v>
      </c>
      <c r="F5" s="11">
        <v>387</v>
      </c>
      <c r="G5" s="11">
        <v>274</v>
      </c>
      <c r="H5" s="11">
        <v>372</v>
      </c>
      <c r="I5" s="11">
        <v>117</v>
      </c>
      <c r="J5" s="39">
        <v>336</v>
      </c>
      <c r="K5" s="10">
        <v>4074</v>
      </c>
      <c r="L5" s="17"/>
    </row>
    <row r="6" spans="1:26" s="7" customFormat="1" ht="15" customHeight="1" x14ac:dyDescent="0.25">
      <c r="A6" s="30" t="s">
        <v>185</v>
      </c>
      <c r="B6" s="10">
        <v>80956</v>
      </c>
      <c r="C6" s="11">
        <v>9126</v>
      </c>
      <c r="D6" s="11">
        <v>22640</v>
      </c>
      <c r="E6" s="11">
        <v>17194</v>
      </c>
      <c r="F6" s="11">
        <v>29951</v>
      </c>
      <c r="G6" s="11">
        <v>17219</v>
      </c>
      <c r="H6" s="11">
        <v>18230</v>
      </c>
      <c r="I6" s="11">
        <v>8912</v>
      </c>
      <c r="J6" s="39">
        <v>24096</v>
      </c>
      <c r="K6" s="10">
        <v>228324</v>
      </c>
      <c r="L6" s="17"/>
    </row>
    <row r="7" spans="1:26" s="14" customFormat="1" ht="15" customHeight="1" x14ac:dyDescent="0.25">
      <c r="A7" s="30" t="s">
        <v>186</v>
      </c>
      <c r="B7" s="12">
        <v>373676</v>
      </c>
      <c r="C7" s="13">
        <v>100760</v>
      </c>
      <c r="D7" s="13">
        <v>146920</v>
      </c>
      <c r="E7" s="13">
        <v>79876</v>
      </c>
      <c r="F7" s="13">
        <v>113066</v>
      </c>
      <c r="G7" s="13">
        <v>70424</v>
      </c>
      <c r="H7" s="13">
        <v>84812</v>
      </c>
      <c r="I7" s="13">
        <v>30851</v>
      </c>
      <c r="J7" s="40">
        <v>83881</v>
      </c>
      <c r="K7" s="12">
        <v>1084266</v>
      </c>
      <c r="L7" s="17"/>
    </row>
    <row r="8" spans="1:26" s="7" customFormat="1" ht="15" customHeight="1" x14ac:dyDescent="0.25">
      <c r="A8" s="30" t="s">
        <v>187</v>
      </c>
      <c r="B8" s="10">
        <v>454632</v>
      </c>
      <c r="C8" s="11">
        <v>109886</v>
      </c>
      <c r="D8" s="11">
        <v>169560</v>
      </c>
      <c r="E8" s="11">
        <v>97070</v>
      </c>
      <c r="F8" s="11">
        <v>143017</v>
      </c>
      <c r="G8" s="11">
        <v>87643</v>
      </c>
      <c r="H8" s="11">
        <v>103042</v>
      </c>
      <c r="I8" s="11">
        <v>39763</v>
      </c>
      <c r="J8" s="39">
        <v>107977</v>
      </c>
      <c r="K8" s="10">
        <v>1312590</v>
      </c>
      <c r="L8" s="17"/>
    </row>
    <row r="9" spans="1:26" s="7" customFormat="1" ht="15" customHeight="1" x14ac:dyDescent="0.25">
      <c r="A9" s="30" t="s">
        <v>156</v>
      </c>
      <c r="B9" s="10">
        <v>58851</v>
      </c>
      <c r="C9" s="11">
        <v>14986</v>
      </c>
      <c r="D9" s="11">
        <v>15154</v>
      </c>
      <c r="E9" s="11">
        <v>14789</v>
      </c>
      <c r="F9" s="11">
        <v>18375</v>
      </c>
      <c r="G9" s="11">
        <v>14164</v>
      </c>
      <c r="H9" s="11">
        <v>10591</v>
      </c>
      <c r="I9" s="11">
        <v>5356</v>
      </c>
      <c r="J9" s="39">
        <v>13050</v>
      </c>
      <c r="K9" s="10">
        <v>165316</v>
      </c>
      <c r="L9" s="17"/>
      <c r="M9" s="17"/>
    </row>
    <row r="10" spans="1:26" s="7" customFormat="1" ht="15" customHeight="1" x14ac:dyDescent="0.25">
      <c r="A10" s="30" t="s">
        <v>6</v>
      </c>
      <c r="B10" s="15">
        <v>0.12944755318587342</v>
      </c>
      <c r="C10" s="16">
        <v>0.13637770052599968</v>
      </c>
      <c r="D10" s="16">
        <v>8.9372493512620901E-2</v>
      </c>
      <c r="E10" s="16">
        <v>0.15235397136087359</v>
      </c>
      <c r="F10" s="16">
        <v>0.12848122950418481</v>
      </c>
      <c r="G10" s="16">
        <v>0.16161016852458268</v>
      </c>
      <c r="H10" s="16">
        <v>0.10278333106888453</v>
      </c>
      <c r="I10" s="16">
        <v>0.13469808616050097</v>
      </c>
      <c r="J10" s="41">
        <v>0.12085907183937319</v>
      </c>
      <c r="K10" s="15">
        <v>0.12594641129370177</v>
      </c>
      <c r="L10" s="17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s="7" customFormat="1" ht="15" customHeight="1" x14ac:dyDescent="0.25">
      <c r="A11" s="30" t="s">
        <v>188</v>
      </c>
      <c r="B11" s="10">
        <v>50028</v>
      </c>
      <c r="C11" s="11">
        <v>5573</v>
      </c>
      <c r="D11" s="11">
        <v>15100</v>
      </c>
      <c r="E11" s="11">
        <v>12587</v>
      </c>
      <c r="F11" s="11">
        <v>19366</v>
      </c>
      <c r="G11" s="11">
        <v>12568</v>
      </c>
      <c r="H11" s="11">
        <v>11852</v>
      </c>
      <c r="I11" s="11">
        <v>6094</v>
      </c>
      <c r="J11" s="39">
        <v>16865</v>
      </c>
      <c r="K11" s="10">
        <v>150033</v>
      </c>
      <c r="L11" s="17"/>
    </row>
    <row r="12" spans="1:26" s="7" customFormat="1" ht="15" customHeight="1" x14ac:dyDescent="0.25">
      <c r="A12" s="30" t="s">
        <v>158</v>
      </c>
      <c r="B12" s="10">
        <v>20988</v>
      </c>
      <c r="C12" s="11">
        <v>324</v>
      </c>
      <c r="D12" s="11">
        <v>2835</v>
      </c>
      <c r="E12" s="11">
        <v>2455</v>
      </c>
      <c r="F12" s="11">
        <v>6973</v>
      </c>
      <c r="G12" s="11">
        <v>2745</v>
      </c>
      <c r="H12" s="11">
        <v>2769</v>
      </c>
      <c r="I12" s="11">
        <v>1525</v>
      </c>
      <c r="J12" s="39">
        <v>4063</v>
      </c>
      <c r="K12" s="10">
        <v>44677</v>
      </c>
      <c r="L12" s="17"/>
    </row>
    <row r="13" spans="1:26" s="7" customFormat="1" ht="15" customHeight="1" x14ac:dyDescent="0.25">
      <c r="A13" s="30" t="s">
        <v>159</v>
      </c>
      <c r="B13" s="18">
        <v>25.925193932506545</v>
      </c>
      <c r="C13" s="19">
        <v>3.5502958579881656</v>
      </c>
      <c r="D13" s="19">
        <v>12.52208480565371</v>
      </c>
      <c r="E13" s="19">
        <v>14.278236594160754</v>
      </c>
      <c r="F13" s="19">
        <v>23.281359553938099</v>
      </c>
      <c r="G13" s="19">
        <v>15.941692316626982</v>
      </c>
      <c r="H13" s="19">
        <v>15.189248491497532</v>
      </c>
      <c r="I13" s="19">
        <v>17.111759425493716</v>
      </c>
      <c r="J13" s="42">
        <v>16.861719787516599</v>
      </c>
      <c r="K13" s="18">
        <v>19.567369177134246</v>
      </c>
      <c r="L13" s="17"/>
    </row>
    <row r="14" spans="1:26" s="7" customFormat="1" ht="15" customHeight="1" x14ac:dyDescent="0.25">
      <c r="A14" s="32" t="s">
        <v>160</v>
      </c>
      <c r="B14" s="22">
        <v>1023.7698630136987</v>
      </c>
      <c r="C14" s="23">
        <v>276.05479452054794</v>
      </c>
      <c r="D14" s="23">
        <v>402.52054794520546</v>
      </c>
      <c r="E14" s="23">
        <v>218.83835616438355</v>
      </c>
      <c r="F14" s="23">
        <v>309.76986301369863</v>
      </c>
      <c r="G14" s="23">
        <v>192.94246575342467</v>
      </c>
      <c r="H14" s="23">
        <v>232.36164383561643</v>
      </c>
      <c r="I14" s="23">
        <v>84.523287671232879</v>
      </c>
      <c r="J14" s="44">
        <v>229.81095890410958</v>
      </c>
      <c r="K14" s="22">
        <v>2970.5917808219178</v>
      </c>
      <c r="L14" s="17"/>
    </row>
    <row r="15" spans="1:26" s="7" customFormat="1" ht="15" customHeight="1" x14ac:dyDescent="0.25">
      <c r="A15" s="32" t="s">
        <v>189</v>
      </c>
      <c r="B15" s="18">
        <v>69.36110183019639</v>
      </c>
      <c r="C15" s="19">
        <v>85.202097074243198</v>
      </c>
      <c r="D15" s="19">
        <v>78.007858128915785</v>
      </c>
      <c r="E15" s="19">
        <v>80.455278001611603</v>
      </c>
      <c r="F15" s="19">
        <v>80.043892251601719</v>
      </c>
      <c r="G15" s="19">
        <v>70.416958304169583</v>
      </c>
      <c r="H15" s="19">
        <v>62.46280748269259</v>
      </c>
      <c r="I15" s="19">
        <v>72.242126214728955</v>
      </c>
      <c r="J15" s="42">
        <v>68.396118721461193</v>
      </c>
      <c r="K15" s="18">
        <v>72.915851272015658</v>
      </c>
      <c r="L15" s="17"/>
    </row>
    <row r="16" spans="1:26" s="7" customFormat="1" ht="15" customHeight="1" x14ac:dyDescent="0.25">
      <c r="A16" s="32" t="s">
        <v>190</v>
      </c>
      <c r="B16" s="18">
        <v>73.256858595983218</v>
      </c>
      <c r="C16" s="19">
        <v>85.476069676982917</v>
      </c>
      <c r="D16" s="19">
        <v>79.513114580014872</v>
      </c>
      <c r="E16" s="19">
        <v>82.928082191780817</v>
      </c>
      <c r="F16" s="19">
        <v>84.980354677710523</v>
      </c>
      <c r="G16" s="19">
        <v>73.161683831616841</v>
      </c>
      <c r="H16" s="19">
        <v>64.502135807924589</v>
      </c>
      <c r="I16" s="19">
        <v>75.813136635054448</v>
      </c>
      <c r="J16" s="42">
        <v>71.709067188519242</v>
      </c>
      <c r="K16" s="18">
        <v>75.920336783209265</v>
      </c>
      <c r="L16" s="17"/>
    </row>
    <row r="17" spans="1:12" s="7" customFormat="1" ht="15" customHeight="1" x14ac:dyDescent="0.25">
      <c r="A17" s="32" t="s">
        <v>109</v>
      </c>
      <c r="B17" s="22">
        <v>4.6157912940362662</v>
      </c>
      <c r="C17" s="23">
        <v>11.04098181021258</v>
      </c>
      <c r="D17" s="23">
        <v>6.489399293286219</v>
      </c>
      <c r="E17" s="23">
        <v>4.6455740374549261</v>
      </c>
      <c r="F17" s="23">
        <v>3.7750325531701781</v>
      </c>
      <c r="G17" s="23">
        <v>4.0899006910970437</v>
      </c>
      <c r="H17" s="23">
        <v>4.6523313219967086</v>
      </c>
      <c r="I17" s="23">
        <v>3.4617369838420107</v>
      </c>
      <c r="J17" s="44">
        <v>3.4811171978751658</v>
      </c>
      <c r="K17" s="22">
        <v>4.7488043306879701</v>
      </c>
      <c r="L17" s="17"/>
    </row>
    <row r="18" spans="1:12" s="7" customFormat="1" ht="15" customHeight="1" x14ac:dyDescent="0.25">
      <c r="A18" s="30" t="s">
        <v>110</v>
      </c>
      <c r="B18" s="20">
        <v>941020</v>
      </c>
      <c r="C18" s="21">
        <v>10752</v>
      </c>
      <c r="D18" s="21">
        <v>176189</v>
      </c>
      <c r="E18" s="21">
        <v>124147</v>
      </c>
      <c r="F18" s="21">
        <v>202371</v>
      </c>
      <c r="G18" s="21">
        <v>143356</v>
      </c>
      <c r="H18" s="21">
        <v>143548</v>
      </c>
      <c r="I18" s="21">
        <v>91717</v>
      </c>
      <c r="J18" s="43">
        <v>180900</v>
      </c>
      <c r="K18" s="20">
        <v>2014000</v>
      </c>
      <c r="L18" s="17"/>
    </row>
    <row r="19" spans="1:12" s="7" customFormat="1" ht="15" customHeight="1" x14ac:dyDescent="0.25">
      <c r="A19" s="32" t="s">
        <v>111</v>
      </c>
      <c r="B19" s="10">
        <v>530380</v>
      </c>
      <c r="C19" s="11">
        <v>110811</v>
      </c>
      <c r="D19" s="11">
        <v>99545</v>
      </c>
      <c r="E19" s="11">
        <v>84769</v>
      </c>
      <c r="F19" s="11">
        <v>119444</v>
      </c>
      <c r="G19" s="11">
        <v>74137</v>
      </c>
      <c r="H19" s="11">
        <v>63653</v>
      </c>
      <c r="I19" s="11">
        <v>31382</v>
      </c>
      <c r="J19" s="39">
        <v>146762</v>
      </c>
      <c r="K19" s="10">
        <v>1260883</v>
      </c>
      <c r="L19" s="17"/>
    </row>
    <row r="20" spans="1:12" s="7" customFormat="1" ht="15" customHeight="1" x14ac:dyDescent="0.25">
      <c r="A20" s="32" t="s">
        <v>191</v>
      </c>
      <c r="B20" s="10">
        <v>476326</v>
      </c>
      <c r="C20" s="11">
        <v>5579</v>
      </c>
      <c r="D20" s="11">
        <v>88879</v>
      </c>
      <c r="E20" s="11">
        <v>71976</v>
      </c>
      <c r="F20" s="11">
        <v>101962</v>
      </c>
      <c r="G20" s="11">
        <v>71520</v>
      </c>
      <c r="H20" s="11">
        <v>55913</v>
      </c>
      <c r="I20" s="11">
        <v>40620</v>
      </c>
      <c r="J20" s="39">
        <v>88929</v>
      </c>
      <c r="K20" s="10">
        <v>1001704</v>
      </c>
      <c r="L20" s="17"/>
    </row>
    <row r="21" spans="1:12" s="7" customFormat="1" ht="15" customHeight="1" x14ac:dyDescent="0.25">
      <c r="A21" s="32" t="s">
        <v>112</v>
      </c>
      <c r="B21" s="79">
        <v>5764.0799999999981</v>
      </c>
      <c r="C21" s="80">
        <v>568.37000000000023</v>
      </c>
      <c r="D21" s="80">
        <v>1000.21</v>
      </c>
      <c r="E21" s="80">
        <v>528.62000000000012</v>
      </c>
      <c r="F21" s="80">
        <v>948.96</v>
      </c>
      <c r="G21" s="80">
        <v>545.09</v>
      </c>
      <c r="H21" s="80">
        <v>647.41999999999985</v>
      </c>
      <c r="I21" s="80">
        <v>331.90999999999997</v>
      </c>
      <c r="J21" s="81">
        <v>636.05000000000018</v>
      </c>
      <c r="K21" s="79">
        <v>10970.71</v>
      </c>
      <c r="L21" s="17"/>
    </row>
    <row r="22" spans="1:12" s="7" customFormat="1" ht="15" customHeight="1" x14ac:dyDescent="0.25">
      <c r="A22" s="32" t="s">
        <v>20</v>
      </c>
      <c r="B22" s="10">
        <v>592240374</v>
      </c>
      <c r="C22" s="11">
        <v>53563175</v>
      </c>
      <c r="D22" s="11">
        <v>104711582</v>
      </c>
      <c r="E22" s="11">
        <v>53174623</v>
      </c>
      <c r="F22" s="11">
        <v>96817444</v>
      </c>
      <c r="G22" s="11">
        <v>59072462</v>
      </c>
      <c r="H22" s="11">
        <v>65271945</v>
      </c>
      <c r="I22" s="11">
        <v>34878495</v>
      </c>
      <c r="J22" s="39">
        <v>72392317</v>
      </c>
      <c r="K22" s="10">
        <v>1132122417</v>
      </c>
      <c r="L22" s="17"/>
    </row>
    <row r="23" spans="1:12" s="7" customFormat="1" ht="15" customHeight="1" x14ac:dyDescent="0.25">
      <c r="A23" s="32" t="s">
        <v>174</v>
      </c>
      <c r="B23" s="22">
        <v>382584.22093023255</v>
      </c>
      <c r="C23" s="23">
        <v>147151.57967032967</v>
      </c>
      <c r="D23" s="23">
        <v>184027.38488576451</v>
      </c>
      <c r="E23" s="23">
        <v>209348.90944881889</v>
      </c>
      <c r="F23" s="23">
        <v>249529.49484536084</v>
      </c>
      <c r="G23" s="23">
        <v>215592.92700729927</v>
      </c>
      <c r="H23" s="23">
        <v>175462.21774193548</v>
      </c>
      <c r="I23" s="23">
        <v>242211.77083333334</v>
      </c>
      <c r="J23" s="44">
        <v>220708.28353658537</v>
      </c>
      <c r="K23" s="22">
        <v>266947.04480075452</v>
      </c>
      <c r="L23" s="17"/>
    </row>
    <row r="24" spans="1:12" s="7" customFormat="1" ht="15" customHeight="1" x14ac:dyDescent="0.25">
      <c r="A24" s="32" t="s">
        <v>175</v>
      </c>
      <c r="B24" s="22">
        <v>401246.86585365853</v>
      </c>
      <c r="C24" s="23">
        <v>165318.44135802469</v>
      </c>
      <c r="D24" s="23">
        <v>202929.42248062015</v>
      </c>
      <c r="E24" s="23">
        <v>195494.9375</v>
      </c>
      <c r="F24" s="23">
        <v>250174.27390180877</v>
      </c>
      <c r="G24" s="23">
        <v>215592.92700729927</v>
      </c>
      <c r="H24" s="23">
        <v>175462.21774193548</v>
      </c>
      <c r="I24" s="23">
        <v>298106.79487179487</v>
      </c>
      <c r="J24" s="44">
        <v>215453.32440476189</v>
      </c>
      <c r="K24" s="22">
        <v>277889.64580265095</v>
      </c>
      <c r="L24" s="17"/>
    </row>
    <row r="25" spans="1:12" s="7" customFormat="1" ht="15" customHeight="1" x14ac:dyDescent="0.25">
      <c r="A25" s="32" t="s">
        <v>115</v>
      </c>
      <c r="B25" s="22">
        <v>1302.6807923771314</v>
      </c>
      <c r="C25" s="23">
        <v>487.44312287279547</v>
      </c>
      <c r="D25" s="23">
        <v>617.54884406699693</v>
      </c>
      <c r="E25" s="23">
        <v>547.79667250437831</v>
      </c>
      <c r="F25" s="23">
        <v>676.96458462979922</v>
      </c>
      <c r="G25" s="23">
        <v>674.01232271830042</v>
      </c>
      <c r="H25" s="23">
        <v>633.44990392267232</v>
      </c>
      <c r="I25" s="23">
        <v>877.15954530593763</v>
      </c>
      <c r="J25" s="44">
        <v>670.44201079859602</v>
      </c>
      <c r="K25" s="22">
        <v>862.51031700683382</v>
      </c>
      <c r="L25" s="17"/>
    </row>
    <row r="26" spans="1:12" s="7" customFormat="1" ht="15" customHeight="1" x14ac:dyDescent="0.25">
      <c r="A26" s="32" t="s">
        <v>116</v>
      </c>
      <c r="B26" s="22">
        <v>1584.9034297091598</v>
      </c>
      <c r="C26" s="23">
        <v>531.59165343390237</v>
      </c>
      <c r="D26" s="23">
        <v>712.71155731010072</v>
      </c>
      <c r="E26" s="23">
        <v>665.71464520006009</v>
      </c>
      <c r="F26" s="23">
        <v>856.29140502007681</v>
      </c>
      <c r="G26" s="23">
        <v>838.81151312052714</v>
      </c>
      <c r="H26" s="23">
        <v>769.60742583596664</v>
      </c>
      <c r="I26" s="23">
        <v>1130.5466597517097</v>
      </c>
      <c r="J26" s="44">
        <v>863.03593185584339</v>
      </c>
      <c r="K26" s="22">
        <v>1044.1371554581624</v>
      </c>
      <c r="L26" s="17"/>
    </row>
    <row r="27" spans="1:12" s="7" customFormat="1" ht="15" customHeight="1" x14ac:dyDescent="0.25">
      <c r="A27" s="32" t="s">
        <v>76</v>
      </c>
      <c r="B27" s="20">
        <v>359935380</v>
      </c>
      <c r="C27" s="21">
        <v>35380333</v>
      </c>
      <c r="D27" s="21">
        <v>66865178</v>
      </c>
      <c r="E27" s="21">
        <v>34024566</v>
      </c>
      <c r="F27" s="21">
        <v>67705019</v>
      </c>
      <c r="G27" s="21">
        <v>38052734</v>
      </c>
      <c r="H27" s="21">
        <v>45543286</v>
      </c>
      <c r="I27" s="21">
        <v>22465833</v>
      </c>
      <c r="J27" s="43">
        <v>42644655</v>
      </c>
      <c r="K27" s="20">
        <v>712616984</v>
      </c>
      <c r="L27" s="17"/>
    </row>
    <row r="28" spans="1:12" s="7" customFormat="1" ht="15" customHeight="1" x14ac:dyDescent="0.25">
      <c r="A28" s="32" t="s">
        <v>77</v>
      </c>
      <c r="B28" s="22">
        <v>62444.549693966794</v>
      </c>
      <c r="C28" s="23">
        <v>62248.769287611918</v>
      </c>
      <c r="D28" s="23">
        <v>66851.139260755241</v>
      </c>
      <c r="E28" s="23">
        <v>64364.885929401069</v>
      </c>
      <c r="F28" s="23">
        <v>71346.546745911313</v>
      </c>
      <c r="G28" s="23">
        <v>69810.002018015366</v>
      </c>
      <c r="H28" s="23">
        <v>70345.81261005222</v>
      </c>
      <c r="I28" s="23">
        <v>67686.520442288573</v>
      </c>
      <c r="J28" s="44">
        <v>67046.073421900772</v>
      </c>
      <c r="K28" s="22">
        <v>64956.323155019141</v>
      </c>
      <c r="L28" s="17"/>
    </row>
    <row r="29" spans="1:12" s="7" customFormat="1" ht="15" customHeight="1" x14ac:dyDescent="0.25">
      <c r="A29" s="32" t="s">
        <v>164</v>
      </c>
      <c r="B29" s="20">
        <v>383789693</v>
      </c>
      <c r="C29" s="21">
        <v>45673086</v>
      </c>
      <c r="D29" s="21">
        <v>79597377</v>
      </c>
      <c r="E29" s="21">
        <v>55758958</v>
      </c>
      <c r="F29" s="21">
        <v>84638783</v>
      </c>
      <c r="G29" s="21">
        <v>54829550</v>
      </c>
      <c r="H29" s="21">
        <v>59528755</v>
      </c>
      <c r="I29" s="21">
        <v>23771017</v>
      </c>
      <c r="J29" s="43">
        <v>71256773</v>
      </c>
      <c r="K29" s="20">
        <v>858843992</v>
      </c>
      <c r="L29" s="17"/>
    </row>
    <row r="30" spans="1:12" s="7" customFormat="1" ht="15" customHeight="1" x14ac:dyDescent="0.25">
      <c r="A30" s="32" t="s">
        <v>118</v>
      </c>
      <c r="B30" s="22">
        <v>1027.0654069300679</v>
      </c>
      <c r="C30" s="23">
        <v>453.28588725684796</v>
      </c>
      <c r="D30" s="23">
        <v>541.77359787639534</v>
      </c>
      <c r="E30" s="23">
        <v>698.06898192197912</v>
      </c>
      <c r="F30" s="23">
        <v>748.57855588771156</v>
      </c>
      <c r="G30" s="23">
        <v>778.56341588094972</v>
      </c>
      <c r="H30" s="23">
        <v>701.89071122011035</v>
      </c>
      <c r="I30" s="23">
        <v>770.51042105604358</v>
      </c>
      <c r="J30" s="44">
        <v>849.49837269465081</v>
      </c>
      <c r="K30" s="22">
        <v>792.09713483591668</v>
      </c>
      <c r="L30" s="17"/>
    </row>
    <row r="31" spans="1:12" s="7" customFormat="1" ht="15" customHeight="1" x14ac:dyDescent="0.25">
      <c r="A31" s="33" t="s">
        <v>119</v>
      </c>
      <c r="B31" s="82">
        <v>4740.7195637136219</v>
      </c>
      <c r="C31" s="83">
        <v>5004.7212360289286</v>
      </c>
      <c r="D31" s="83">
        <v>3515.7852031802122</v>
      </c>
      <c r="E31" s="83">
        <v>3242.9311387693383</v>
      </c>
      <c r="F31" s="83">
        <v>2825.9084170812325</v>
      </c>
      <c r="G31" s="83">
        <v>3184.2470526743714</v>
      </c>
      <c r="H31" s="83">
        <v>3265.4281404278663</v>
      </c>
      <c r="I31" s="83">
        <v>2667.3044210053858</v>
      </c>
      <c r="J31" s="84">
        <v>2957.2033947543159</v>
      </c>
      <c r="K31" s="82">
        <v>3761.5143042343338</v>
      </c>
      <c r="L31" s="17"/>
    </row>
    <row r="32" spans="1:12" s="7" customFormat="1" ht="8.2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s="7" customFormat="1" ht="12.75" customHeight="1" x14ac:dyDescent="0.25">
      <c r="A33" s="25" t="s">
        <v>147</v>
      </c>
      <c r="B33" s="24"/>
      <c r="C33" s="24"/>
      <c r="D33" s="24"/>
      <c r="E33" s="24"/>
      <c r="G33" s="25" t="s">
        <v>165</v>
      </c>
      <c r="H33" s="24"/>
      <c r="I33" s="24"/>
      <c r="J33" s="24"/>
      <c r="K33" s="24"/>
    </row>
    <row r="34" spans="1:11" s="7" customFormat="1" ht="12.75" customHeight="1" x14ac:dyDescent="0.25">
      <c r="A34" s="25" t="s">
        <v>214</v>
      </c>
      <c r="B34" s="24"/>
      <c r="C34" s="24"/>
      <c r="D34" s="24"/>
      <c r="E34" s="24"/>
      <c r="G34" s="25" t="s">
        <v>166</v>
      </c>
      <c r="H34" s="24"/>
      <c r="I34" s="24"/>
      <c r="J34" s="24"/>
      <c r="K34" s="24"/>
    </row>
    <row r="35" spans="1:11" s="7" customFormat="1" ht="12.75" customHeight="1" x14ac:dyDescent="0.25">
      <c r="A35" s="25" t="s">
        <v>169</v>
      </c>
      <c r="B35" s="24"/>
      <c r="C35" s="24"/>
      <c r="D35" s="24"/>
      <c r="E35" s="24"/>
      <c r="G35" s="25" t="s">
        <v>181</v>
      </c>
      <c r="H35" s="24"/>
      <c r="I35" s="24"/>
      <c r="J35" s="24"/>
      <c r="K35" s="24"/>
    </row>
    <row r="36" spans="1:11" s="7" customFormat="1" ht="12.75" customHeight="1" x14ac:dyDescent="0.25">
      <c r="A36" s="25" t="s">
        <v>215</v>
      </c>
      <c r="B36" s="24"/>
      <c r="C36" s="24"/>
      <c r="D36" s="24"/>
      <c r="E36" s="24"/>
      <c r="G36" s="25" t="s">
        <v>182</v>
      </c>
      <c r="H36" s="24"/>
      <c r="I36" s="24"/>
      <c r="J36" s="24"/>
      <c r="K36" s="24"/>
    </row>
    <row r="37" spans="1:11" s="7" customFormat="1" ht="12.75" customHeight="1" x14ac:dyDescent="0.25">
      <c r="A37" s="25" t="s">
        <v>126</v>
      </c>
      <c r="B37" s="24"/>
      <c r="C37" s="24"/>
      <c r="D37" s="24"/>
      <c r="E37" s="24"/>
      <c r="G37" s="25" t="s">
        <v>183</v>
      </c>
      <c r="H37" s="24"/>
      <c r="I37" s="24"/>
      <c r="J37" s="24"/>
      <c r="K37" s="24"/>
    </row>
    <row r="38" spans="1:11" s="7" customFormat="1" ht="12.75" customHeight="1" x14ac:dyDescent="0.25">
      <c r="A38" s="25" t="s">
        <v>128</v>
      </c>
      <c r="B38" s="24"/>
      <c r="C38" s="24"/>
      <c r="D38" s="24"/>
      <c r="E38" s="24"/>
      <c r="G38" s="7" t="s">
        <v>184</v>
      </c>
      <c r="H38" s="24"/>
      <c r="I38" s="24"/>
      <c r="J38" s="24"/>
      <c r="K38" s="24"/>
    </row>
    <row r="39" spans="1:11" s="7" customFormat="1" ht="7.5" customHeight="1" x14ac:dyDescent="0.25">
      <c r="A39" s="25"/>
      <c r="B39" s="24"/>
      <c r="C39" s="24"/>
      <c r="D39" s="24"/>
      <c r="E39" s="24"/>
      <c r="G39" s="25"/>
      <c r="H39" s="24"/>
      <c r="I39" s="24"/>
      <c r="J39" s="24"/>
      <c r="K39" s="24"/>
    </row>
    <row r="40" spans="1:11" s="7" customFormat="1" ht="11.25" x14ac:dyDescent="0.25">
      <c r="A40" s="26" t="s">
        <v>171</v>
      </c>
    </row>
    <row r="42" spans="1:11" x14ac:dyDescent="0.25">
      <c r="B42" s="47"/>
      <c r="C42" s="47"/>
      <c r="D42" s="47"/>
      <c r="E42" s="47"/>
      <c r="F42" s="47"/>
      <c r="G42" s="47"/>
      <c r="H42" s="47"/>
      <c r="I42" s="47"/>
      <c r="J42" s="47"/>
    </row>
    <row r="43" spans="1:11" x14ac:dyDescent="0.25">
      <c r="B43" s="47"/>
      <c r="C43" s="47"/>
      <c r="D43" s="47"/>
      <c r="E43" s="47"/>
      <c r="F43" s="47"/>
      <c r="G43" s="47"/>
      <c r="H43" s="47"/>
      <c r="I43" s="47"/>
      <c r="J43" s="47"/>
    </row>
    <row r="44" spans="1:11" x14ac:dyDescent="0.25">
      <c r="B44" s="47"/>
      <c r="C44" s="47"/>
      <c r="D44" s="47"/>
      <c r="E44" s="47"/>
      <c r="F44" s="47"/>
      <c r="G44" s="47"/>
      <c r="H44" s="47"/>
      <c r="I44" s="47"/>
      <c r="J44" s="47"/>
      <c r="K44" s="47"/>
    </row>
    <row r="45" spans="1:11" x14ac:dyDescent="0.25">
      <c r="B45" s="47"/>
      <c r="C45" s="47"/>
      <c r="D45" s="47"/>
      <c r="E45" s="47"/>
      <c r="F45" s="47"/>
      <c r="G45" s="47"/>
      <c r="H45" s="47"/>
      <c r="I45" s="47"/>
      <c r="J45" s="47"/>
    </row>
    <row r="46" spans="1:11" x14ac:dyDescent="0.25">
      <c r="B46" s="47"/>
      <c r="C46" s="47"/>
      <c r="D46" s="47"/>
      <c r="E46" s="47"/>
      <c r="F46" s="47"/>
      <c r="G46" s="47"/>
      <c r="H46" s="47"/>
      <c r="I46" s="47"/>
      <c r="J46" s="47"/>
    </row>
    <row r="47" spans="1:11" x14ac:dyDescent="0.25">
      <c r="B47" s="47"/>
      <c r="C47" s="47"/>
      <c r="D47" s="47"/>
      <c r="E47" s="47"/>
      <c r="F47" s="47"/>
      <c r="G47" s="47"/>
      <c r="H47" s="47"/>
      <c r="I47" s="47"/>
      <c r="J47" s="47"/>
    </row>
    <row r="48" spans="1:11" x14ac:dyDescent="0.25">
      <c r="B48" s="47"/>
      <c r="C48" s="47"/>
      <c r="D48" s="47"/>
      <c r="E48" s="47"/>
      <c r="F48" s="47"/>
      <c r="G48" s="47"/>
      <c r="H48" s="47"/>
      <c r="I48" s="47"/>
      <c r="J48" s="47"/>
    </row>
    <row r="49" spans="2:10" x14ac:dyDescent="0.25">
      <c r="B49" s="47"/>
      <c r="C49" s="47"/>
      <c r="D49" s="47"/>
      <c r="E49" s="47"/>
      <c r="F49" s="47"/>
      <c r="G49" s="47"/>
      <c r="H49" s="47"/>
      <c r="I49" s="47"/>
      <c r="J49" s="47"/>
    </row>
    <row r="50" spans="2:10" x14ac:dyDescent="0.25">
      <c r="B50" s="47"/>
      <c r="C50" s="47"/>
      <c r="D50" s="47"/>
      <c r="E50" s="47"/>
      <c r="F50" s="47"/>
      <c r="G50" s="47"/>
      <c r="H50" s="47"/>
      <c r="I50" s="47"/>
      <c r="J50" s="47"/>
    </row>
    <row r="51" spans="2:10" x14ac:dyDescent="0.25">
      <c r="B51" s="47"/>
      <c r="C51" s="47"/>
      <c r="D51" s="47"/>
      <c r="E51" s="47"/>
      <c r="F51" s="47"/>
      <c r="G51" s="47"/>
      <c r="H51" s="47"/>
      <c r="I51" s="47"/>
      <c r="J51" s="47"/>
    </row>
    <row r="52" spans="2:10" x14ac:dyDescent="0.25">
      <c r="B52" s="47"/>
      <c r="C52" s="47"/>
      <c r="D52" s="47"/>
      <c r="E52" s="47"/>
      <c r="F52" s="47"/>
      <c r="G52" s="47"/>
      <c r="H52" s="47"/>
      <c r="I52" s="47"/>
      <c r="J52" s="47"/>
    </row>
    <row r="53" spans="2:10" x14ac:dyDescent="0.25">
      <c r="B53" s="47"/>
      <c r="C53" s="47"/>
      <c r="D53" s="47"/>
      <c r="E53" s="47"/>
      <c r="F53" s="47"/>
      <c r="G53" s="47"/>
      <c r="H53" s="47"/>
      <c r="I53" s="47"/>
      <c r="J53" s="47"/>
    </row>
    <row r="54" spans="2:10" x14ac:dyDescent="0.25">
      <c r="B54" s="47"/>
      <c r="C54" s="47"/>
      <c r="D54" s="47"/>
      <c r="E54" s="47"/>
      <c r="F54" s="47"/>
      <c r="G54" s="47"/>
      <c r="H54" s="47"/>
      <c r="I54" s="47"/>
      <c r="J54" s="47"/>
    </row>
    <row r="55" spans="2:10" x14ac:dyDescent="0.25">
      <c r="B55" s="47"/>
      <c r="C55" s="47"/>
      <c r="D55" s="47"/>
      <c r="E55" s="47"/>
      <c r="F55" s="47"/>
      <c r="G55" s="47"/>
      <c r="H55" s="47"/>
      <c r="I55" s="47"/>
      <c r="J55" s="47"/>
    </row>
    <row r="56" spans="2:10" x14ac:dyDescent="0.25">
      <c r="B56" s="47"/>
      <c r="C56" s="47"/>
      <c r="D56" s="47"/>
      <c r="E56" s="47"/>
      <c r="F56" s="47"/>
      <c r="G56" s="47"/>
      <c r="H56" s="47"/>
      <c r="I56" s="47"/>
      <c r="J56" s="47"/>
    </row>
    <row r="57" spans="2:10" x14ac:dyDescent="0.25">
      <c r="B57" s="47"/>
      <c r="C57" s="47"/>
      <c r="D57" s="47"/>
      <c r="E57" s="47"/>
      <c r="F57" s="47"/>
      <c r="G57" s="47"/>
      <c r="H57" s="47"/>
      <c r="I57" s="47"/>
      <c r="J57" s="47"/>
    </row>
    <row r="58" spans="2:10" x14ac:dyDescent="0.25">
      <c r="B58" s="47"/>
      <c r="C58" s="47"/>
      <c r="D58" s="47"/>
      <c r="E58" s="47"/>
      <c r="F58" s="47"/>
      <c r="G58" s="47"/>
      <c r="H58" s="47"/>
      <c r="I58" s="47"/>
      <c r="J58" s="47"/>
    </row>
    <row r="59" spans="2:10" x14ac:dyDescent="0.25">
      <c r="B59" s="47"/>
      <c r="C59" s="47"/>
      <c r="D59" s="47"/>
      <c r="E59" s="47"/>
      <c r="F59" s="47"/>
      <c r="G59" s="47"/>
      <c r="H59" s="47"/>
      <c r="I59" s="47"/>
      <c r="J59" s="47"/>
    </row>
    <row r="60" spans="2:10" x14ac:dyDescent="0.25">
      <c r="B60" s="47"/>
      <c r="C60" s="47"/>
      <c r="D60" s="47"/>
      <c r="E60" s="47"/>
      <c r="F60" s="47"/>
      <c r="G60" s="47"/>
      <c r="H60" s="47"/>
      <c r="I60" s="47"/>
      <c r="J60" s="47"/>
    </row>
    <row r="61" spans="2:10" x14ac:dyDescent="0.25">
      <c r="B61" s="47"/>
      <c r="C61" s="47"/>
      <c r="D61" s="47"/>
      <c r="E61" s="47"/>
      <c r="F61" s="47"/>
      <c r="G61" s="47"/>
      <c r="H61" s="47"/>
      <c r="I61" s="47"/>
      <c r="J61" s="47"/>
    </row>
    <row r="62" spans="2:10" x14ac:dyDescent="0.25">
      <c r="B62" s="47"/>
      <c r="C62" s="47"/>
      <c r="D62" s="47"/>
      <c r="E62" s="47"/>
      <c r="F62" s="47"/>
      <c r="G62" s="47"/>
      <c r="H62" s="47"/>
      <c r="I62" s="47"/>
      <c r="J62" s="47"/>
    </row>
    <row r="63" spans="2:10" x14ac:dyDescent="0.25">
      <c r="B63" s="47"/>
      <c r="C63" s="47"/>
      <c r="D63" s="47"/>
      <c r="E63" s="47"/>
      <c r="F63" s="47"/>
      <c r="G63" s="47"/>
      <c r="H63" s="47"/>
      <c r="I63" s="47"/>
      <c r="J63" s="47"/>
    </row>
    <row r="64" spans="2:10" x14ac:dyDescent="0.25">
      <c r="B64" s="47"/>
      <c r="C64" s="47"/>
      <c r="D64" s="47"/>
      <c r="E64" s="47"/>
      <c r="F64" s="47"/>
      <c r="G64" s="47"/>
      <c r="H64" s="47"/>
      <c r="I64" s="47"/>
      <c r="J64" s="47"/>
    </row>
    <row r="65" spans="2:10" x14ac:dyDescent="0.25">
      <c r="B65" s="47"/>
      <c r="C65" s="47"/>
      <c r="D65" s="47"/>
      <c r="E65" s="47"/>
      <c r="F65" s="47"/>
      <c r="G65" s="47"/>
      <c r="H65" s="47"/>
      <c r="I65" s="47"/>
      <c r="J65" s="47"/>
    </row>
    <row r="66" spans="2:10" x14ac:dyDescent="0.25">
      <c r="B66" s="47"/>
      <c r="C66" s="47"/>
      <c r="D66" s="47"/>
      <c r="E66" s="47"/>
      <c r="F66" s="47"/>
      <c r="G66" s="47"/>
      <c r="H66" s="47"/>
      <c r="I66" s="47"/>
      <c r="J66" s="47"/>
    </row>
    <row r="67" spans="2:10" x14ac:dyDescent="0.25">
      <c r="B67" s="47"/>
      <c r="C67" s="47"/>
      <c r="D67" s="47"/>
      <c r="E67" s="47"/>
      <c r="F67" s="47"/>
      <c r="G67" s="47"/>
      <c r="H67" s="47"/>
      <c r="I67" s="47"/>
      <c r="J67" s="47"/>
    </row>
  </sheetData>
  <mergeCells count="1">
    <mergeCell ref="A1:K1"/>
  </mergeCells>
  <pageMargins left="0.7" right="0.7" top="0.78740157499999996" bottom="0.78740157499999996" header="0.3" footer="0.3"/>
  <pageSetup paperSize="9" scale="8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67"/>
  <sheetViews>
    <sheetView showGridLines="0" topLeftCell="A16" zoomScale="110" zoomScaleNormal="110" workbookViewId="0">
      <selection activeCell="B21" sqref="B21:K21"/>
    </sheetView>
  </sheetViews>
  <sheetFormatPr baseColWidth="10" defaultRowHeight="15" x14ac:dyDescent="0.25"/>
  <cols>
    <col min="1" max="1" width="25.42578125" style="2" customWidth="1"/>
    <col min="2" max="2" width="12.28515625" style="2" customWidth="1"/>
    <col min="3" max="3" width="16" style="2" customWidth="1"/>
    <col min="4" max="11" width="12.28515625" style="2" customWidth="1"/>
    <col min="12" max="16384" width="11.42578125" style="2"/>
  </cols>
  <sheetData>
    <row r="1" spans="1:26" ht="19.5" customHeight="1" x14ac:dyDescent="0.25">
      <c r="A1" s="102" t="s">
        <v>198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M1" s="3"/>
    </row>
    <row r="2" spans="1:26" ht="18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26" s="7" customFormat="1" ht="22.5" x14ac:dyDescent="0.25">
      <c r="A3" s="27"/>
      <c r="B3" s="5" t="s">
        <v>103</v>
      </c>
      <c r="C3" s="6" t="s">
        <v>179</v>
      </c>
      <c r="D3" s="6" t="s">
        <v>140</v>
      </c>
      <c r="E3" s="6" t="s">
        <v>141</v>
      </c>
      <c r="F3" s="6" t="s">
        <v>142</v>
      </c>
      <c r="G3" s="6" t="s">
        <v>143</v>
      </c>
      <c r="H3" s="6" t="s">
        <v>144</v>
      </c>
      <c r="I3" s="6" t="s">
        <v>145</v>
      </c>
      <c r="J3" s="37" t="s">
        <v>146</v>
      </c>
      <c r="K3" s="5" t="s">
        <v>95</v>
      </c>
    </row>
    <row r="4" spans="1:26" s="7" customFormat="1" ht="15" customHeight="1" x14ac:dyDescent="0.25">
      <c r="A4" s="28" t="s">
        <v>105</v>
      </c>
      <c r="B4" s="8">
        <v>1548</v>
      </c>
      <c r="C4" s="9">
        <v>364</v>
      </c>
      <c r="D4" s="9">
        <v>546</v>
      </c>
      <c r="E4" s="9">
        <v>254</v>
      </c>
      <c r="F4" s="9">
        <v>384</v>
      </c>
      <c r="G4" s="9">
        <v>274</v>
      </c>
      <c r="H4" s="9">
        <v>372</v>
      </c>
      <c r="I4" s="9">
        <v>144</v>
      </c>
      <c r="J4" s="38">
        <v>328</v>
      </c>
      <c r="K4" s="8">
        <v>4214</v>
      </c>
      <c r="L4" s="17"/>
    </row>
    <row r="5" spans="1:26" s="7" customFormat="1" ht="15" customHeight="1" x14ac:dyDescent="0.25">
      <c r="A5" s="29" t="s">
        <v>106</v>
      </c>
      <c r="B5" s="10">
        <v>1471</v>
      </c>
      <c r="C5" s="11">
        <v>325</v>
      </c>
      <c r="D5" s="11">
        <v>500</v>
      </c>
      <c r="E5" s="11">
        <v>262</v>
      </c>
      <c r="F5" s="11">
        <v>383</v>
      </c>
      <c r="G5" s="11">
        <v>274</v>
      </c>
      <c r="H5" s="11">
        <v>372</v>
      </c>
      <c r="I5" s="11">
        <v>120</v>
      </c>
      <c r="J5" s="39">
        <v>330</v>
      </c>
      <c r="K5" s="10">
        <v>4037</v>
      </c>
      <c r="L5" s="17"/>
    </row>
    <row r="6" spans="1:26" s="7" customFormat="1" ht="15" customHeight="1" x14ac:dyDescent="0.25">
      <c r="A6" s="30" t="s">
        <v>185</v>
      </c>
      <c r="B6" s="10">
        <v>85419</v>
      </c>
      <c r="C6" s="11">
        <v>9198</v>
      </c>
      <c r="D6" s="11">
        <v>22886</v>
      </c>
      <c r="E6" s="11">
        <v>15255</v>
      </c>
      <c r="F6" s="11">
        <v>32514</v>
      </c>
      <c r="G6" s="11">
        <v>17993</v>
      </c>
      <c r="H6" s="11">
        <v>19084</v>
      </c>
      <c r="I6" s="11">
        <v>9130</v>
      </c>
      <c r="J6" s="39">
        <v>24768</v>
      </c>
      <c r="K6" s="10">
        <v>236247</v>
      </c>
      <c r="L6" s="17"/>
    </row>
    <row r="7" spans="1:26" s="14" customFormat="1" ht="15" customHeight="1" x14ac:dyDescent="0.25">
      <c r="A7" s="30" t="s">
        <v>186</v>
      </c>
      <c r="B7" s="12">
        <v>377025</v>
      </c>
      <c r="C7" s="13">
        <v>101604</v>
      </c>
      <c r="D7" s="13">
        <v>149280</v>
      </c>
      <c r="E7" s="13">
        <v>76753</v>
      </c>
      <c r="F7" s="13">
        <v>112629</v>
      </c>
      <c r="G7" s="13">
        <v>71911</v>
      </c>
      <c r="H7" s="13">
        <v>88299</v>
      </c>
      <c r="I7" s="13">
        <v>31459</v>
      </c>
      <c r="J7" s="40">
        <v>84075</v>
      </c>
      <c r="K7" s="12">
        <v>1093035</v>
      </c>
      <c r="L7" s="17"/>
    </row>
    <row r="8" spans="1:26" s="7" customFormat="1" ht="15" customHeight="1" x14ac:dyDescent="0.25">
      <c r="A8" s="30" t="s">
        <v>187</v>
      </c>
      <c r="B8" s="10">
        <v>462444</v>
      </c>
      <c r="C8" s="11">
        <v>110802</v>
      </c>
      <c r="D8" s="11">
        <v>172166</v>
      </c>
      <c r="E8" s="11">
        <v>92008</v>
      </c>
      <c r="F8" s="11">
        <v>145143</v>
      </c>
      <c r="G8" s="11">
        <v>89904</v>
      </c>
      <c r="H8" s="11">
        <v>107383</v>
      </c>
      <c r="I8" s="11">
        <v>40589</v>
      </c>
      <c r="J8" s="39">
        <v>108843</v>
      </c>
      <c r="K8" s="10">
        <v>1329282</v>
      </c>
      <c r="L8" s="17"/>
    </row>
    <row r="9" spans="1:26" s="7" customFormat="1" ht="15" customHeight="1" x14ac:dyDescent="0.25">
      <c r="A9" s="30" t="s">
        <v>156</v>
      </c>
      <c r="B9" s="10">
        <v>58235</v>
      </c>
      <c r="C9" s="11">
        <v>14545</v>
      </c>
      <c r="D9" s="11">
        <v>15133</v>
      </c>
      <c r="E9" s="11">
        <v>12514</v>
      </c>
      <c r="F9" s="11">
        <v>17481</v>
      </c>
      <c r="G9" s="11">
        <v>12914</v>
      </c>
      <c r="H9" s="11">
        <v>11471</v>
      </c>
      <c r="I9" s="11">
        <v>5713</v>
      </c>
      <c r="J9" s="39">
        <v>13637</v>
      </c>
      <c r="K9" s="10">
        <v>161643</v>
      </c>
      <c r="L9" s="17"/>
      <c r="M9" s="17"/>
    </row>
    <row r="10" spans="1:26" s="7" customFormat="1" ht="15" customHeight="1" x14ac:dyDescent="0.25">
      <c r="A10" s="30" t="s">
        <v>6</v>
      </c>
      <c r="B10" s="15">
        <v>0.12592876110404719</v>
      </c>
      <c r="C10" s="16">
        <v>0.13127019367881446</v>
      </c>
      <c r="D10" s="16">
        <v>8.7897726612687757E-2</v>
      </c>
      <c r="E10" s="16">
        <v>0.13600991218154942</v>
      </c>
      <c r="F10" s="16">
        <v>0.1204398420867696</v>
      </c>
      <c r="G10" s="16">
        <v>0.14364210713650116</v>
      </c>
      <c r="H10" s="16">
        <v>0.10682324017768176</v>
      </c>
      <c r="I10" s="16">
        <v>0.14075242060656828</v>
      </c>
      <c r="J10" s="41">
        <v>0.12529055612212087</v>
      </c>
      <c r="K10" s="15">
        <v>0.12160173687750229</v>
      </c>
      <c r="L10" s="17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</row>
    <row r="11" spans="1:26" s="7" customFormat="1" ht="15" customHeight="1" x14ac:dyDescent="0.25">
      <c r="A11" s="30" t="s">
        <v>188</v>
      </c>
      <c r="B11" s="10">
        <v>50963</v>
      </c>
      <c r="C11" s="11">
        <v>5613</v>
      </c>
      <c r="D11" s="11">
        <v>15284</v>
      </c>
      <c r="E11" s="11">
        <v>11508</v>
      </c>
      <c r="F11" s="11">
        <v>19734</v>
      </c>
      <c r="G11" s="11">
        <v>13181</v>
      </c>
      <c r="H11" s="11">
        <v>12081</v>
      </c>
      <c r="I11" s="11">
        <v>6255</v>
      </c>
      <c r="J11" s="39">
        <v>16971</v>
      </c>
      <c r="K11" s="10">
        <v>151590</v>
      </c>
      <c r="L11" s="17"/>
    </row>
    <row r="12" spans="1:26" s="7" customFormat="1" ht="15" customHeight="1" x14ac:dyDescent="0.25">
      <c r="A12" s="30" t="s">
        <v>158</v>
      </c>
      <c r="B12" s="10">
        <v>25538</v>
      </c>
      <c r="C12" s="11">
        <v>542</v>
      </c>
      <c r="D12" s="11">
        <v>2812</v>
      </c>
      <c r="E12" s="11">
        <v>1564</v>
      </c>
      <c r="F12" s="11">
        <v>9166</v>
      </c>
      <c r="G12" s="11">
        <v>3007</v>
      </c>
      <c r="H12" s="11">
        <v>3293</v>
      </c>
      <c r="I12" s="11">
        <v>1563</v>
      </c>
      <c r="J12" s="39">
        <v>4812</v>
      </c>
      <c r="K12" s="10">
        <v>52297</v>
      </c>
      <c r="L12" s="17"/>
    </row>
    <row r="13" spans="1:26" s="7" customFormat="1" ht="15" customHeight="1" x14ac:dyDescent="0.25">
      <c r="A13" s="30" t="s">
        <v>159</v>
      </c>
      <c r="B13" s="18">
        <v>29.897329633922194</v>
      </c>
      <c r="C13" s="19">
        <v>5.8925853446401391</v>
      </c>
      <c r="D13" s="19">
        <v>12.286987678056454</v>
      </c>
      <c r="E13" s="19">
        <v>10.252376270075386</v>
      </c>
      <c r="F13" s="19">
        <v>28.190933136495048</v>
      </c>
      <c r="G13" s="19">
        <v>16.712054687934195</v>
      </c>
      <c r="H13" s="19">
        <v>17.255292391532173</v>
      </c>
      <c r="I13" s="19">
        <v>17.119386637458927</v>
      </c>
      <c r="J13" s="42">
        <v>19.428294573643409</v>
      </c>
      <c r="K13" s="18">
        <v>22.136577395691798</v>
      </c>
      <c r="L13" s="17"/>
    </row>
    <row r="14" spans="1:26" s="7" customFormat="1" ht="15" customHeight="1" x14ac:dyDescent="0.25">
      <c r="A14" s="32" t="s">
        <v>160</v>
      </c>
      <c r="B14" s="22">
        <v>1032.9452054794519</v>
      </c>
      <c r="C14" s="23">
        <v>278.36712328767123</v>
      </c>
      <c r="D14" s="23">
        <v>408.98630136986299</v>
      </c>
      <c r="E14" s="23">
        <v>210.2821917808219</v>
      </c>
      <c r="F14" s="23">
        <v>308.57260273972605</v>
      </c>
      <c r="G14" s="23">
        <v>197.01643835616437</v>
      </c>
      <c r="H14" s="23">
        <v>241.9150684931507</v>
      </c>
      <c r="I14" s="23">
        <v>86.189041095890417</v>
      </c>
      <c r="J14" s="44">
        <v>230.34246575342465</v>
      </c>
      <c r="K14" s="22">
        <v>2994.6164383561645</v>
      </c>
      <c r="L14" s="17"/>
    </row>
    <row r="15" spans="1:26" s="7" customFormat="1" ht="15" customHeight="1" x14ac:dyDescent="0.25">
      <c r="A15" s="32" t="s">
        <v>189</v>
      </c>
      <c r="B15" s="18">
        <v>70.220612201186412</v>
      </c>
      <c r="C15" s="19">
        <v>85.651422550052686</v>
      </c>
      <c r="D15" s="19">
        <v>81.797260273972597</v>
      </c>
      <c r="E15" s="19">
        <v>80.26037854229844</v>
      </c>
      <c r="F15" s="19">
        <v>80.567259200972856</v>
      </c>
      <c r="G15" s="19">
        <v>71.9038096190381</v>
      </c>
      <c r="H15" s="19">
        <v>65.030932390631904</v>
      </c>
      <c r="I15" s="19">
        <v>71.824200913242009</v>
      </c>
      <c r="J15" s="42">
        <v>69.800747198007471</v>
      </c>
      <c r="K15" s="18">
        <v>74.179252869857919</v>
      </c>
      <c r="L15" s="17"/>
    </row>
    <row r="16" spans="1:26" s="7" customFormat="1" ht="15" customHeight="1" x14ac:dyDescent="0.25">
      <c r="A16" s="32" t="s">
        <v>190</v>
      </c>
      <c r="B16" s="18">
        <v>74.977044783624962</v>
      </c>
      <c r="C16" s="19">
        <v>86.10832455216017</v>
      </c>
      <c r="D16" s="19">
        <v>83.338082191780828</v>
      </c>
      <c r="E16" s="19">
        <v>81.895848583080621</v>
      </c>
      <c r="F16" s="19">
        <v>87.124003004399299</v>
      </c>
      <c r="G16" s="19">
        <v>74.910508949105093</v>
      </c>
      <c r="H16" s="19">
        <v>67.456179113271475</v>
      </c>
      <c r="I16" s="19">
        <v>75.392694063926939</v>
      </c>
      <c r="J16" s="42">
        <v>73.795765877957663</v>
      </c>
      <c r="K16" s="18">
        <v>77.728409472651947</v>
      </c>
      <c r="L16" s="17"/>
    </row>
    <row r="17" spans="1:12" s="7" customFormat="1" ht="15" customHeight="1" x14ac:dyDescent="0.25">
      <c r="A17" s="32" t="s">
        <v>109</v>
      </c>
      <c r="B17" s="22">
        <v>4.413830646577459</v>
      </c>
      <c r="C17" s="23">
        <v>11.046314416177429</v>
      </c>
      <c r="D17" s="23">
        <v>6.5227650091759157</v>
      </c>
      <c r="E17" s="23">
        <v>5.0313339888561126</v>
      </c>
      <c r="F17" s="23">
        <v>3.4640155010149476</v>
      </c>
      <c r="G17" s="23">
        <v>3.9966097926971602</v>
      </c>
      <c r="H17" s="23">
        <v>4.6268601970236851</v>
      </c>
      <c r="I17" s="23">
        <v>3.4456736035049289</v>
      </c>
      <c r="J17" s="44">
        <v>3.3945009689922481</v>
      </c>
      <c r="K17" s="22">
        <v>4.6266619258657249</v>
      </c>
      <c r="L17" s="17"/>
    </row>
    <row r="18" spans="1:12" s="7" customFormat="1" ht="15" customHeight="1" x14ac:dyDescent="0.25">
      <c r="A18" s="30" t="s">
        <v>110</v>
      </c>
      <c r="B18" s="20">
        <v>931799</v>
      </c>
      <c r="C18" s="21">
        <v>8612</v>
      </c>
      <c r="D18" s="21">
        <v>179114</v>
      </c>
      <c r="E18" s="21">
        <v>121435</v>
      </c>
      <c r="F18" s="21">
        <v>196285</v>
      </c>
      <c r="G18" s="21">
        <v>143049</v>
      </c>
      <c r="H18" s="21">
        <v>138375</v>
      </c>
      <c r="I18" s="21">
        <v>92209</v>
      </c>
      <c r="J18" s="43">
        <v>168607</v>
      </c>
      <c r="K18" s="20">
        <v>1979485</v>
      </c>
      <c r="L18" s="17"/>
    </row>
    <row r="19" spans="1:12" s="7" customFormat="1" ht="15" customHeight="1" x14ac:dyDescent="0.25">
      <c r="A19" s="32" t="s">
        <v>111</v>
      </c>
      <c r="B19" s="10">
        <v>530043</v>
      </c>
      <c r="C19" s="11">
        <v>113580</v>
      </c>
      <c r="D19" s="11">
        <v>102527</v>
      </c>
      <c r="E19" s="11">
        <v>77477</v>
      </c>
      <c r="F19" s="11">
        <v>121659</v>
      </c>
      <c r="G19" s="11">
        <v>78394</v>
      </c>
      <c r="H19" s="11">
        <v>65483</v>
      </c>
      <c r="I19" s="11">
        <v>31722</v>
      </c>
      <c r="J19" s="39">
        <v>144800</v>
      </c>
      <c r="K19" s="10">
        <v>1265685</v>
      </c>
      <c r="L19" s="17"/>
    </row>
    <row r="20" spans="1:12" s="7" customFormat="1" ht="15" customHeight="1" x14ac:dyDescent="0.25">
      <c r="A20" s="32" t="s">
        <v>191</v>
      </c>
      <c r="B20" s="10">
        <v>471000</v>
      </c>
      <c r="C20" s="11">
        <v>4997</v>
      </c>
      <c r="D20" s="11">
        <v>88290</v>
      </c>
      <c r="E20" s="11">
        <v>69012</v>
      </c>
      <c r="F20" s="11">
        <v>99869</v>
      </c>
      <c r="G20" s="11">
        <v>68287</v>
      </c>
      <c r="H20" s="11">
        <v>54786</v>
      </c>
      <c r="I20" s="11">
        <v>40466</v>
      </c>
      <c r="J20" s="39">
        <v>84722</v>
      </c>
      <c r="K20" s="10">
        <v>981429</v>
      </c>
      <c r="L20" s="17"/>
    </row>
    <row r="21" spans="1:12" s="7" customFormat="1" ht="15" customHeight="1" x14ac:dyDescent="0.25">
      <c r="A21" s="32" t="s">
        <v>112</v>
      </c>
      <c r="B21" s="79">
        <v>5679.5699999999988</v>
      </c>
      <c r="C21" s="80">
        <v>556.70000000000005</v>
      </c>
      <c r="D21" s="80">
        <v>989.38000000000011</v>
      </c>
      <c r="E21" s="80">
        <v>516.87</v>
      </c>
      <c r="F21" s="80">
        <v>930.85999999999967</v>
      </c>
      <c r="G21" s="80">
        <v>541.3599999999999</v>
      </c>
      <c r="H21" s="80">
        <v>655.09999999999991</v>
      </c>
      <c r="I21" s="80">
        <v>331.57</v>
      </c>
      <c r="J21" s="81">
        <v>624.01</v>
      </c>
      <c r="K21" s="79">
        <v>10825.419999999998</v>
      </c>
      <c r="L21" s="17"/>
    </row>
    <row r="22" spans="1:12" s="7" customFormat="1" ht="15" customHeight="1" x14ac:dyDescent="0.25">
      <c r="A22" s="32" t="s">
        <v>20</v>
      </c>
      <c r="B22" s="10">
        <v>567998491</v>
      </c>
      <c r="C22" s="11">
        <v>50586471</v>
      </c>
      <c r="D22" s="11">
        <v>101473104</v>
      </c>
      <c r="E22" s="11">
        <v>50548730</v>
      </c>
      <c r="F22" s="11">
        <v>89352233</v>
      </c>
      <c r="G22" s="11">
        <v>54672302</v>
      </c>
      <c r="H22" s="11">
        <v>61871161</v>
      </c>
      <c r="I22" s="11">
        <v>34071654</v>
      </c>
      <c r="J22" s="39">
        <v>67027345</v>
      </c>
      <c r="K22" s="10">
        <v>1077601491</v>
      </c>
      <c r="L22" s="17"/>
    </row>
    <row r="23" spans="1:12" s="7" customFormat="1" ht="15" customHeight="1" x14ac:dyDescent="0.25">
      <c r="A23" s="32" t="s">
        <v>174</v>
      </c>
      <c r="B23" s="22">
        <v>366924.08979328163</v>
      </c>
      <c r="C23" s="23">
        <v>138973.82142857142</v>
      </c>
      <c r="D23" s="23">
        <v>185848.17582417582</v>
      </c>
      <c r="E23" s="23">
        <v>199010.74803149607</v>
      </c>
      <c r="F23" s="23">
        <v>232688.10677083334</v>
      </c>
      <c r="G23" s="23">
        <v>199533.94890510949</v>
      </c>
      <c r="H23" s="23">
        <v>166320.32526881719</v>
      </c>
      <c r="I23" s="23">
        <v>236608.70833333334</v>
      </c>
      <c r="J23" s="44">
        <v>204351.66158536586</v>
      </c>
      <c r="K23" s="22">
        <v>255719.38561936404</v>
      </c>
      <c r="L23" s="17"/>
    </row>
    <row r="24" spans="1:12" s="7" customFormat="1" ht="15" customHeight="1" x14ac:dyDescent="0.25">
      <c r="A24" s="32" t="s">
        <v>175</v>
      </c>
      <c r="B24" s="22">
        <v>386130.8572399728</v>
      </c>
      <c r="C24" s="23">
        <v>155650.68</v>
      </c>
      <c r="D24" s="23">
        <v>202946.20800000001</v>
      </c>
      <c r="E24" s="23">
        <v>192934.08396946566</v>
      </c>
      <c r="F24" s="23">
        <v>233295.64751958224</v>
      </c>
      <c r="G24" s="23">
        <v>199533.94890510949</v>
      </c>
      <c r="H24" s="23">
        <v>166320.32526881719</v>
      </c>
      <c r="I24" s="23">
        <v>283930.45</v>
      </c>
      <c r="J24" s="44">
        <v>203113.16666666666</v>
      </c>
      <c r="K24" s="22">
        <v>266931.25860787713</v>
      </c>
      <c r="L24" s="17"/>
    </row>
    <row r="25" spans="1:12" s="7" customFormat="1" ht="15" customHeight="1" x14ac:dyDescent="0.25">
      <c r="A25" s="32" t="s">
        <v>115</v>
      </c>
      <c r="B25" s="22">
        <v>1228.2535636747368</v>
      </c>
      <c r="C25" s="23">
        <v>456.54835652786051</v>
      </c>
      <c r="D25" s="23">
        <v>589.39107605450556</v>
      </c>
      <c r="E25" s="23">
        <v>549.39494391792016</v>
      </c>
      <c r="F25" s="23">
        <v>615.61517262286156</v>
      </c>
      <c r="G25" s="23">
        <v>608.11868214984872</v>
      </c>
      <c r="H25" s="23">
        <v>576.1727740890085</v>
      </c>
      <c r="I25" s="23">
        <v>839.43073246446079</v>
      </c>
      <c r="J25" s="44">
        <v>615.81677278281563</v>
      </c>
      <c r="K25" s="22">
        <v>810.66432179176422</v>
      </c>
      <c r="L25" s="17"/>
    </row>
    <row r="26" spans="1:12" s="7" customFormat="1" ht="15" customHeight="1" x14ac:dyDescent="0.25">
      <c r="A26" s="32" t="s">
        <v>116</v>
      </c>
      <c r="B26" s="22">
        <v>1506.5273947350972</v>
      </c>
      <c r="C26" s="23">
        <v>497.87873508916971</v>
      </c>
      <c r="D26" s="23">
        <v>679.75016077170415</v>
      </c>
      <c r="E26" s="23">
        <v>658.58963167563479</v>
      </c>
      <c r="F26" s="23">
        <v>793.33238331158054</v>
      </c>
      <c r="G26" s="23">
        <v>760.2773150143928</v>
      </c>
      <c r="H26" s="23">
        <v>700.70058551059469</v>
      </c>
      <c r="I26" s="23">
        <v>1083.0494929908771</v>
      </c>
      <c r="J26" s="44">
        <v>797.23276836158198</v>
      </c>
      <c r="K26" s="22">
        <v>985.88013284112583</v>
      </c>
      <c r="L26" s="17"/>
    </row>
    <row r="27" spans="1:12" s="7" customFormat="1" ht="15" customHeight="1" x14ac:dyDescent="0.25">
      <c r="A27" s="32" t="s">
        <v>76</v>
      </c>
      <c r="B27" s="20">
        <v>350330516</v>
      </c>
      <c r="C27" s="21">
        <v>34338038</v>
      </c>
      <c r="D27" s="21">
        <v>65072924</v>
      </c>
      <c r="E27" s="21">
        <v>33006708</v>
      </c>
      <c r="F27" s="21">
        <v>62557685</v>
      </c>
      <c r="G27" s="21">
        <v>35027300</v>
      </c>
      <c r="H27" s="21">
        <v>43550063</v>
      </c>
      <c r="I27" s="21">
        <v>21946678</v>
      </c>
      <c r="J27" s="43">
        <v>39041309</v>
      </c>
      <c r="K27" s="20">
        <v>684871221</v>
      </c>
      <c r="L27" s="17"/>
    </row>
    <row r="28" spans="1:12" s="7" customFormat="1" ht="15" customHeight="1" x14ac:dyDescent="0.25">
      <c r="A28" s="32" t="s">
        <v>77</v>
      </c>
      <c r="B28" s="22">
        <v>61682.577378217029</v>
      </c>
      <c r="C28" s="23">
        <v>61681.404706305009</v>
      </c>
      <c r="D28" s="23">
        <v>65771.416442620626</v>
      </c>
      <c r="E28" s="23">
        <v>63858.819432352429</v>
      </c>
      <c r="F28" s="23">
        <v>67204.182154137059</v>
      </c>
      <c r="G28" s="23">
        <v>64702.416137136112</v>
      </c>
      <c r="H28" s="23">
        <v>66478.496412761422</v>
      </c>
      <c r="I28" s="23">
        <v>66190.180052477604</v>
      </c>
      <c r="J28" s="44">
        <v>62565.197673114213</v>
      </c>
      <c r="K28" s="22">
        <v>63265.094656835492</v>
      </c>
      <c r="L28" s="17"/>
    </row>
    <row r="29" spans="1:12" s="7" customFormat="1" ht="15" customHeight="1" x14ac:dyDescent="0.25">
      <c r="A29" s="32" t="s">
        <v>164</v>
      </c>
      <c r="B29" s="20">
        <v>323711011</v>
      </c>
      <c r="C29" s="21">
        <v>34382742</v>
      </c>
      <c r="D29" s="21">
        <v>66526654</v>
      </c>
      <c r="E29" s="21">
        <v>39974396</v>
      </c>
      <c r="F29" s="21">
        <v>69363682</v>
      </c>
      <c r="G29" s="21">
        <v>45047616</v>
      </c>
      <c r="H29" s="21">
        <v>48011758</v>
      </c>
      <c r="I29" s="21">
        <v>19739974</v>
      </c>
      <c r="J29" s="43">
        <v>58369365</v>
      </c>
      <c r="K29" s="20">
        <v>705127198</v>
      </c>
      <c r="L29" s="17"/>
    </row>
    <row r="30" spans="1:12" s="7" customFormat="1" ht="15" customHeight="1" x14ac:dyDescent="0.25">
      <c r="A30" s="32" t="s">
        <v>118</v>
      </c>
      <c r="B30" s="22">
        <v>858.59296067900004</v>
      </c>
      <c r="C30" s="23">
        <v>338.39949214597851</v>
      </c>
      <c r="D30" s="23">
        <v>445.65014737406216</v>
      </c>
      <c r="E30" s="23">
        <v>520.81867809727305</v>
      </c>
      <c r="F30" s="23">
        <v>615.85987623081087</v>
      </c>
      <c r="G30" s="23">
        <v>626.43567743460665</v>
      </c>
      <c r="H30" s="23">
        <v>543.74067656485352</v>
      </c>
      <c r="I30" s="23">
        <v>627.4825646079023</v>
      </c>
      <c r="J30" s="44">
        <v>694.25352363960747</v>
      </c>
      <c r="K30" s="22">
        <v>645.10944114323877</v>
      </c>
      <c r="L30" s="17"/>
    </row>
    <row r="31" spans="1:12" s="7" customFormat="1" ht="15" customHeight="1" x14ac:dyDescent="0.25">
      <c r="A31" s="33" t="s">
        <v>119</v>
      </c>
      <c r="B31" s="82">
        <v>3789.6839227806458</v>
      </c>
      <c r="C31" s="83">
        <v>3738.0671885192432</v>
      </c>
      <c r="D31" s="83">
        <v>2906.8711876256225</v>
      </c>
      <c r="E31" s="83">
        <v>2620.4127171419209</v>
      </c>
      <c r="F31" s="83">
        <v>2133.3481577166758</v>
      </c>
      <c r="G31" s="83">
        <v>2503.6189629300284</v>
      </c>
      <c r="H31" s="83">
        <v>2515.8120939006499</v>
      </c>
      <c r="I31" s="83">
        <v>2162.1001095290253</v>
      </c>
      <c r="J31" s="84">
        <v>2356.6442587209303</v>
      </c>
      <c r="K31" s="82">
        <v>2984.703289353939</v>
      </c>
      <c r="L31" s="17"/>
    </row>
    <row r="32" spans="1:12" s="7" customFormat="1" ht="8.25" customHeight="1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s="7" customFormat="1" ht="12.75" customHeight="1" x14ac:dyDescent="0.25">
      <c r="A33" s="25" t="s">
        <v>147</v>
      </c>
      <c r="B33" s="24"/>
      <c r="C33" s="24"/>
      <c r="D33" s="24"/>
      <c r="E33" s="24"/>
      <c r="G33" s="25" t="s">
        <v>165</v>
      </c>
      <c r="H33" s="24"/>
      <c r="I33" s="24"/>
      <c r="J33" s="24"/>
      <c r="K33" s="24"/>
    </row>
    <row r="34" spans="1:11" s="7" customFormat="1" ht="12.75" customHeight="1" x14ac:dyDescent="0.25">
      <c r="A34" s="25" t="s">
        <v>199</v>
      </c>
      <c r="B34" s="24"/>
      <c r="C34" s="24"/>
      <c r="D34" s="24"/>
      <c r="E34" s="24"/>
      <c r="G34" s="25" t="s">
        <v>166</v>
      </c>
      <c r="H34" s="24"/>
      <c r="I34" s="24"/>
      <c r="J34" s="24"/>
      <c r="K34" s="24"/>
    </row>
    <row r="35" spans="1:11" s="7" customFormat="1" ht="12.75" customHeight="1" x14ac:dyDescent="0.25">
      <c r="A35" s="25" t="s">
        <v>169</v>
      </c>
      <c r="B35" s="24"/>
      <c r="C35" s="24"/>
      <c r="D35" s="24"/>
      <c r="E35" s="24"/>
      <c r="G35" s="25" t="s">
        <v>181</v>
      </c>
      <c r="H35" s="24"/>
      <c r="I35" s="24"/>
      <c r="J35" s="24"/>
      <c r="K35" s="24"/>
    </row>
    <row r="36" spans="1:11" s="7" customFormat="1" ht="12.75" customHeight="1" x14ac:dyDescent="0.25">
      <c r="A36" s="25" t="s">
        <v>215</v>
      </c>
      <c r="B36" s="24"/>
      <c r="C36" s="24"/>
      <c r="D36" s="24"/>
      <c r="E36" s="24"/>
      <c r="G36" s="25" t="s">
        <v>182</v>
      </c>
      <c r="H36" s="24"/>
      <c r="I36" s="24"/>
      <c r="J36" s="24"/>
      <c r="K36" s="24"/>
    </row>
    <row r="37" spans="1:11" s="7" customFormat="1" ht="12.75" customHeight="1" x14ac:dyDescent="0.25">
      <c r="A37" s="25" t="s">
        <v>126</v>
      </c>
      <c r="B37" s="24"/>
      <c r="C37" s="24"/>
      <c r="D37" s="24"/>
      <c r="E37" s="24"/>
      <c r="G37" s="25" t="s">
        <v>183</v>
      </c>
      <c r="H37" s="24"/>
      <c r="I37" s="24"/>
      <c r="J37" s="24"/>
      <c r="K37" s="24"/>
    </row>
    <row r="38" spans="1:11" s="7" customFormat="1" ht="12.75" customHeight="1" x14ac:dyDescent="0.25">
      <c r="A38" s="25" t="s">
        <v>128</v>
      </c>
      <c r="B38" s="24"/>
      <c r="C38" s="24"/>
      <c r="D38" s="24"/>
      <c r="E38" s="24"/>
      <c r="G38" s="7" t="s">
        <v>184</v>
      </c>
      <c r="H38" s="24"/>
      <c r="I38" s="24"/>
      <c r="J38" s="24"/>
      <c r="K38" s="24"/>
    </row>
    <row r="39" spans="1:11" s="7" customFormat="1" ht="7.5" customHeight="1" x14ac:dyDescent="0.25">
      <c r="A39" s="25"/>
      <c r="B39" s="24"/>
      <c r="C39" s="24"/>
      <c r="D39" s="24"/>
      <c r="E39" s="24"/>
      <c r="G39" s="25"/>
      <c r="H39" s="24"/>
      <c r="I39" s="24"/>
      <c r="J39" s="24"/>
      <c r="K39" s="24"/>
    </row>
    <row r="40" spans="1:11" s="7" customFormat="1" ht="11.25" x14ac:dyDescent="0.25">
      <c r="A40" s="26" t="s">
        <v>171</v>
      </c>
    </row>
    <row r="42" spans="1:11" x14ac:dyDescent="0.25">
      <c r="B42" s="47"/>
      <c r="C42" s="47"/>
      <c r="D42" s="47"/>
      <c r="E42" s="47"/>
      <c r="F42" s="47"/>
      <c r="G42" s="47"/>
      <c r="H42" s="47"/>
      <c r="I42" s="47"/>
      <c r="J42" s="47"/>
    </row>
    <row r="43" spans="1:11" x14ac:dyDescent="0.25">
      <c r="B43" s="47"/>
      <c r="C43" s="47"/>
      <c r="D43" s="47"/>
      <c r="E43" s="47"/>
      <c r="F43" s="47"/>
      <c r="G43" s="47"/>
      <c r="H43" s="47"/>
      <c r="I43" s="47"/>
      <c r="J43" s="47"/>
    </row>
    <row r="44" spans="1:11" x14ac:dyDescent="0.25">
      <c r="B44" s="47"/>
      <c r="C44" s="47"/>
      <c r="D44" s="47"/>
      <c r="E44" s="47"/>
      <c r="F44" s="47"/>
      <c r="G44" s="47"/>
      <c r="H44" s="47"/>
      <c r="I44" s="47"/>
      <c r="J44" s="47"/>
      <c r="K44" s="47"/>
    </row>
    <row r="45" spans="1:11" x14ac:dyDescent="0.25">
      <c r="B45" s="47"/>
      <c r="C45" s="47"/>
      <c r="D45" s="47"/>
      <c r="E45" s="47"/>
      <c r="F45" s="47"/>
      <c r="G45" s="47"/>
      <c r="H45" s="47"/>
      <c r="I45" s="47"/>
      <c r="J45" s="47"/>
    </row>
    <row r="46" spans="1:11" x14ac:dyDescent="0.25">
      <c r="B46" s="47"/>
      <c r="C46" s="47"/>
      <c r="D46" s="47"/>
      <c r="E46" s="47"/>
      <c r="F46" s="47"/>
      <c r="G46" s="47"/>
      <c r="H46" s="47"/>
      <c r="I46" s="47"/>
      <c r="J46" s="47"/>
    </row>
    <row r="47" spans="1:11" x14ac:dyDescent="0.25">
      <c r="B47" s="47"/>
      <c r="C47" s="47"/>
      <c r="D47" s="47"/>
      <c r="E47" s="47"/>
      <c r="F47" s="47"/>
      <c r="G47" s="47"/>
      <c r="H47" s="47"/>
      <c r="I47" s="47"/>
      <c r="J47" s="47"/>
    </row>
    <row r="48" spans="1:11" x14ac:dyDescent="0.25">
      <c r="B48" s="47"/>
      <c r="C48" s="47"/>
      <c r="D48" s="47"/>
      <c r="E48" s="47"/>
      <c r="F48" s="47"/>
      <c r="G48" s="47"/>
      <c r="H48" s="47"/>
      <c r="I48" s="47"/>
      <c r="J48" s="47"/>
    </row>
    <row r="49" spans="2:10" x14ac:dyDescent="0.25">
      <c r="B49" s="47"/>
      <c r="C49" s="47"/>
      <c r="D49" s="47"/>
      <c r="E49" s="47"/>
      <c r="F49" s="47"/>
      <c r="G49" s="47"/>
      <c r="H49" s="47"/>
      <c r="I49" s="47"/>
      <c r="J49" s="47"/>
    </row>
    <row r="50" spans="2:10" x14ac:dyDescent="0.25">
      <c r="B50" s="47"/>
      <c r="C50" s="47"/>
      <c r="D50" s="47"/>
      <c r="E50" s="47"/>
      <c r="F50" s="47"/>
      <c r="G50" s="47"/>
      <c r="H50" s="47"/>
      <c r="I50" s="47"/>
      <c r="J50" s="47"/>
    </row>
    <row r="51" spans="2:10" x14ac:dyDescent="0.25">
      <c r="B51" s="47"/>
      <c r="C51" s="47"/>
      <c r="D51" s="47"/>
      <c r="E51" s="47"/>
      <c r="F51" s="47"/>
      <c r="G51" s="47"/>
      <c r="H51" s="47"/>
      <c r="I51" s="47"/>
      <c r="J51" s="47"/>
    </row>
    <row r="52" spans="2:10" x14ac:dyDescent="0.25">
      <c r="B52" s="47"/>
      <c r="C52" s="47"/>
      <c r="D52" s="47"/>
      <c r="E52" s="47"/>
      <c r="F52" s="47"/>
      <c r="G52" s="47"/>
      <c r="H52" s="47"/>
      <c r="I52" s="47"/>
      <c r="J52" s="47"/>
    </row>
    <row r="53" spans="2:10" x14ac:dyDescent="0.25">
      <c r="B53" s="47"/>
      <c r="C53" s="47"/>
      <c r="D53" s="47"/>
      <c r="E53" s="47"/>
      <c r="F53" s="47"/>
      <c r="G53" s="47"/>
      <c r="H53" s="47"/>
      <c r="I53" s="47"/>
      <c r="J53" s="47"/>
    </row>
    <row r="54" spans="2:10" x14ac:dyDescent="0.25">
      <c r="B54" s="47"/>
      <c r="C54" s="47"/>
      <c r="D54" s="47"/>
      <c r="E54" s="47"/>
      <c r="F54" s="47"/>
      <c r="G54" s="47"/>
      <c r="H54" s="47"/>
      <c r="I54" s="47"/>
      <c r="J54" s="47"/>
    </row>
    <row r="55" spans="2:10" x14ac:dyDescent="0.25">
      <c r="B55" s="47"/>
      <c r="C55" s="47"/>
      <c r="D55" s="47"/>
      <c r="E55" s="47"/>
      <c r="F55" s="47"/>
      <c r="G55" s="47"/>
      <c r="H55" s="47"/>
      <c r="I55" s="47"/>
      <c r="J55" s="47"/>
    </row>
    <row r="56" spans="2:10" x14ac:dyDescent="0.25">
      <c r="B56" s="47"/>
      <c r="C56" s="47"/>
      <c r="D56" s="47"/>
      <c r="E56" s="47"/>
      <c r="F56" s="47"/>
      <c r="G56" s="47"/>
      <c r="H56" s="47"/>
      <c r="I56" s="47"/>
      <c r="J56" s="47"/>
    </row>
    <row r="57" spans="2:10" x14ac:dyDescent="0.25">
      <c r="B57" s="47"/>
      <c r="C57" s="47"/>
      <c r="D57" s="47"/>
      <c r="E57" s="47"/>
      <c r="F57" s="47"/>
      <c r="G57" s="47"/>
      <c r="H57" s="47"/>
      <c r="I57" s="47"/>
      <c r="J57" s="47"/>
    </row>
    <row r="58" spans="2:10" x14ac:dyDescent="0.25">
      <c r="B58" s="47"/>
      <c r="C58" s="47"/>
      <c r="D58" s="47"/>
      <c r="E58" s="47"/>
      <c r="F58" s="47"/>
      <c r="G58" s="47"/>
      <c r="H58" s="47"/>
      <c r="I58" s="47"/>
      <c r="J58" s="47"/>
    </row>
    <row r="59" spans="2:10" x14ac:dyDescent="0.25">
      <c r="B59" s="47"/>
      <c r="C59" s="47"/>
      <c r="D59" s="47"/>
      <c r="E59" s="47"/>
      <c r="F59" s="47"/>
      <c r="G59" s="47"/>
      <c r="H59" s="47"/>
      <c r="I59" s="47"/>
      <c r="J59" s="47"/>
    </row>
    <row r="60" spans="2:10" x14ac:dyDescent="0.25">
      <c r="B60" s="47"/>
      <c r="C60" s="47"/>
      <c r="D60" s="47"/>
      <c r="E60" s="47"/>
      <c r="F60" s="47"/>
      <c r="G60" s="47"/>
      <c r="H60" s="47"/>
      <c r="I60" s="47"/>
      <c r="J60" s="47"/>
    </row>
    <row r="61" spans="2:10" x14ac:dyDescent="0.25">
      <c r="B61" s="47"/>
      <c r="C61" s="47"/>
      <c r="D61" s="47"/>
      <c r="E61" s="47"/>
      <c r="F61" s="47"/>
      <c r="G61" s="47"/>
      <c r="H61" s="47"/>
      <c r="I61" s="47"/>
      <c r="J61" s="47"/>
    </row>
    <row r="62" spans="2:10" x14ac:dyDescent="0.25">
      <c r="B62" s="47"/>
      <c r="C62" s="47"/>
      <c r="D62" s="47"/>
      <c r="E62" s="47"/>
      <c r="F62" s="47"/>
      <c r="G62" s="47"/>
      <c r="H62" s="47"/>
      <c r="I62" s="47"/>
      <c r="J62" s="47"/>
    </row>
    <row r="63" spans="2:10" x14ac:dyDescent="0.25">
      <c r="B63" s="47"/>
      <c r="C63" s="47"/>
      <c r="D63" s="47"/>
      <c r="E63" s="47"/>
      <c r="F63" s="47"/>
      <c r="G63" s="47"/>
      <c r="H63" s="47"/>
      <c r="I63" s="47"/>
      <c r="J63" s="47"/>
    </row>
    <row r="64" spans="2:10" x14ac:dyDescent="0.25">
      <c r="B64" s="47"/>
      <c r="C64" s="47"/>
      <c r="D64" s="47"/>
      <c r="E64" s="47"/>
      <c r="F64" s="47"/>
      <c r="G64" s="47"/>
      <c r="H64" s="47"/>
      <c r="I64" s="47"/>
      <c r="J64" s="47"/>
    </row>
    <row r="65" spans="2:10" x14ac:dyDescent="0.25">
      <c r="B65" s="47"/>
      <c r="C65" s="47"/>
      <c r="D65" s="47"/>
      <c r="E65" s="47"/>
      <c r="F65" s="47"/>
      <c r="G65" s="47"/>
      <c r="H65" s="47"/>
      <c r="I65" s="47"/>
      <c r="J65" s="47"/>
    </row>
    <row r="66" spans="2:10" x14ac:dyDescent="0.25">
      <c r="B66" s="47"/>
      <c r="C66" s="47"/>
      <c r="D66" s="47"/>
      <c r="E66" s="47"/>
      <c r="F66" s="47"/>
      <c r="G66" s="47"/>
      <c r="H66" s="47"/>
      <c r="I66" s="47"/>
      <c r="J66" s="47"/>
    </row>
    <row r="67" spans="2:10" x14ac:dyDescent="0.25">
      <c r="B67" s="47"/>
      <c r="C67" s="47"/>
      <c r="D67" s="47"/>
      <c r="E67" s="47"/>
      <c r="F67" s="47"/>
      <c r="G67" s="47"/>
      <c r="H67" s="47"/>
      <c r="I67" s="47"/>
      <c r="J67" s="47"/>
    </row>
  </sheetData>
  <mergeCells count="1">
    <mergeCell ref="A1:K1"/>
  </mergeCells>
  <pageMargins left="0.7" right="0.7" top="0.78740157499999996" bottom="0.78740157499999996" header="0.3" footer="0.3"/>
  <pageSetup paperSize="9" scale="8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31</vt:i4>
      </vt:variant>
      <vt:variant>
        <vt:lpstr>Benannte Bereiche</vt:lpstr>
      </vt:variant>
      <vt:variant>
        <vt:i4>18</vt:i4>
      </vt:variant>
    </vt:vector>
  </HeadingPairs>
  <TitlesOfParts>
    <vt:vector size="49" baseType="lpstr">
      <vt:lpstr>basisd 24</vt:lpstr>
      <vt:lpstr>basisd 23</vt:lpstr>
      <vt:lpstr>basisd 22</vt:lpstr>
      <vt:lpstr>basisd 21</vt:lpstr>
      <vt:lpstr>basisd 20</vt:lpstr>
      <vt:lpstr>basisd 19</vt:lpstr>
      <vt:lpstr>basisd 18</vt:lpstr>
      <vt:lpstr>basisd 17</vt:lpstr>
      <vt:lpstr>basisd 16</vt:lpstr>
      <vt:lpstr>basisd 15</vt:lpstr>
      <vt:lpstr>basisd 14</vt:lpstr>
      <vt:lpstr>basisd 13</vt:lpstr>
      <vt:lpstr>basisd 12</vt:lpstr>
      <vt:lpstr>basisd 11</vt:lpstr>
      <vt:lpstr>basisd 10</vt:lpstr>
      <vt:lpstr>basisd 09</vt:lpstr>
      <vt:lpstr>basisd 08</vt:lpstr>
      <vt:lpstr>basisd 07</vt:lpstr>
      <vt:lpstr>basisd 06</vt:lpstr>
      <vt:lpstr>basisd 05</vt:lpstr>
      <vt:lpstr>basisd 04</vt:lpstr>
      <vt:lpstr>basisd 03</vt:lpstr>
      <vt:lpstr>basisd 02</vt:lpstr>
      <vt:lpstr>basisd 01</vt:lpstr>
      <vt:lpstr>basisd 00</vt:lpstr>
      <vt:lpstr>basisd 99</vt:lpstr>
      <vt:lpstr>basisd 98</vt:lpstr>
      <vt:lpstr>basisd 97</vt:lpstr>
      <vt:lpstr>basis 96</vt:lpstr>
      <vt:lpstr>basis 95</vt:lpstr>
      <vt:lpstr>basis 94</vt:lpstr>
      <vt:lpstr>'basis 94'!Druckbereich</vt:lpstr>
      <vt:lpstr>'basis 95'!Druckbereich</vt:lpstr>
      <vt:lpstr>'basis 96'!Druckbereich</vt:lpstr>
      <vt:lpstr>'basisd 00'!Druckbereich</vt:lpstr>
      <vt:lpstr>'basisd 01'!Druckbereich</vt:lpstr>
      <vt:lpstr>'basisd 09'!Druckbereich</vt:lpstr>
      <vt:lpstr>'basisd 10'!Druckbereich</vt:lpstr>
      <vt:lpstr>'basisd 11'!Druckbereich</vt:lpstr>
      <vt:lpstr>'basisd 12'!Druckbereich</vt:lpstr>
      <vt:lpstr>'basisd 13'!Druckbereich</vt:lpstr>
      <vt:lpstr>'basisd 14'!Druckbereich</vt:lpstr>
      <vt:lpstr>'basisd 15'!Druckbereich</vt:lpstr>
      <vt:lpstr>'basisd 16'!Druckbereich</vt:lpstr>
      <vt:lpstr>'basisd 17'!Druckbereich</vt:lpstr>
      <vt:lpstr>'basisd 18'!Druckbereich</vt:lpstr>
      <vt:lpstr>'basisd 97'!Druckbereich</vt:lpstr>
      <vt:lpstr>'basisd 98'!Druckbereich</vt:lpstr>
      <vt:lpstr>'basisd 99'!Druckbereich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"PRAXMARER Silvia (U0328634)"</dc:creator>
  <cp:lastModifiedBy>PRAXMARER Silvia</cp:lastModifiedBy>
  <cp:lastPrinted>2021-11-09T15:17:51Z</cp:lastPrinted>
  <dcterms:created xsi:type="dcterms:W3CDTF">2002-07-16T05:55:51Z</dcterms:created>
  <dcterms:modified xsi:type="dcterms:W3CDTF">2025-12-01T09:27:58Z</dcterms:modified>
</cp:coreProperties>
</file>